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userName="Schäffler Ulrich" reservationPassword="CD60"/>
  <workbookPr/>
  <mc:AlternateContent xmlns:mc="http://schemas.openxmlformats.org/markup-compatibility/2006">
    <mc:Choice Requires="x15">
      <x15ac:absPath xmlns:x15ac="http://schemas.microsoft.com/office/spreadsheetml/2010/11/ac" url="C:\Users\SCHAEF~1\AppData\Local\Temp\"/>
    </mc:Choice>
  </mc:AlternateContent>
  <bookViews>
    <workbookView xWindow="120" yWindow="60" windowWidth="11475" windowHeight="6480" tabRatio="395" activeTab="1"/>
  </bookViews>
  <sheets>
    <sheet name="Geodrän" sheetId="1" r:id="rId1"/>
    <sheet name="Kiesdrän" sheetId="2" r:id="rId2"/>
  </sheets>
  <calcPr calcId="0"/>
</workbook>
</file>

<file path=xl/calcChain.xml><?xml version="1.0" encoding="utf-8"?>
<calcChain xmlns="http://schemas.openxmlformats.org/spreadsheetml/2006/main">
  <c r="M9" i="1" l="1"/>
  <c r="M12" i="1"/>
  <c r="E13" i="1"/>
  <c r="W41" i="1"/>
  <c r="E42" i="1"/>
  <c r="F42" i="1"/>
  <c r="G42" i="1"/>
  <c r="H42" i="1"/>
  <c r="I42" i="1"/>
  <c r="J42" i="1"/>
  <c r="K42" i="1"/>
  <c r="L42" i="1"/>
  <c r="M42" i="1"/>
  <c r="N42" i="1"/>
  <c r="O42" i="1"/>
  <c r="P42" i="1"/>
  <c r="Q42" i="1"/>
  <c r="R42" i="1"/>
  <c r="S42" i="1"/>
  <c r="T42" i="1"/>
  <c r="U42" i="1"/>
  <c r="V42" i="1"/>
  <c r="W42" i="1"/>
  <c r="X42" i="1"/>
  <c r="Y42" i="1"/>
  <c r="Z42" i="1"/>
  <c r="AA42" i="1"/>
  <c r="AB42" i="1"/>
  <c r="AC42" i="1"/>
  <c r="AD42" i="1"/>
  <c r="E43" i="1"/>
  <c r="F43" i="1"/>
  <c r="G43" i="1"/>
  <c r="H43" i="1"/>
  <c r="I43" i="1"/>
  <c r="J43" i="1"/>
  <c r="K43" i="1"/>
  <c r="L43" i="1"/>
  <c r="M43" i="1"/>
  <c r="N43" i="1"/>
  <c r="O43" i="1"/>
  <c r="P43" i="1"/>
  <c r="Q43" i="1"/>
  <c r="R43" i="1"/>
  <c r="S43" i="1"/>
  <c r="T43" i="1"/>
  <c r="U43" i="1"/>
  <c r="V43" i="1"/>
  <c r="W43" i="1"/>
  <c r="X43" i="1"/>
  <c r="Y43" i="1"/>
  <c r="Z43" i="1"/>
  <c r="AA43" i="1"/>
  <c r="AB43" i="1"/>
  <c r="AC43" i="1"/>
  <c r="AD43" i="1"/>
  <c r="E44" i="1"/>
  <c r="F44" i="1"/>
  <c r="G44" i="1"/>
  <c r="H44" i="1"/>
  <c r="I44" i="1"/>
  <c r="J44" i="1"/>
  <c r="K44" i="1"/>
  <c r="L44" i="1"/>
  <c r="M44" i="1"/>
  <c r="N44" i="1"/>
  <c r="O44" i="1"/>
  <c r="P44" i="1"/>
  <c r="Q44" i="1"/>
  <c r="R44" i="1"/>
  <c r="S44" i="1"/>
  <c r="T44" i="1"/>
  <c r="U44" i="1"/>
  <c r="V44" i="1"/>
  <c r="W44" i="1"/>
  <c r="X44" i="1"/>
  <c r="Y44" i="1"/>
  <c r="Z44" i="1"/>
  <c r="AA44" i="1"/>
  <c r="AB44" i="1"/>
  <c r="AC44" i="1"/>
  <c r="AD44" i="1"/>
  <c r="E45" i="1"/>
  <c r="F45" i="1"/>
  <c r="G45" i="1"/>
  <c r="H45" i="1"/>
  <c r="I45" i="1"/>
  <c r="J45" i="1"/>
  <c r="K45" i="1"/>
  <c r="L45" i="1"/>
  <c r="M45" i="1"/>
  <c r="N45" i="1"/>
  <c r="O45" i="1"/>
  <c r="P45" i="1"/>
  <c r="Q45" i="1"/>
  <c r="R45" i="1"/>
  <c r="S45" i="1"/>
  <c r="T45" i="1"/>
  <c r="U45" i="1"/>
  <c r="V45" i="1"/>
  <c r="W45" i="1"/>
  <c r="X45" i="1"/>
  <c r="Y45" i="1"/>
  <c r="Z45" i="1"/>
  <c r="AA45" i="1"/>
  <c r="AB45" i="1"/>
  <c r="AC45" i="1"/>
  <c r="AD45" i="1"/>
  <c r="E46" i="1"/>
  <c r="F46" i="1"/>
  <c r="G46" i="1"/>
  <c r="H46" i="1"/>
  <c r="I46" i="1"/>
  <c r="J46" i="1"/>
  <c r="K46" i="1"/>
  <c r="L46" i="1"/>
  <c r="M46" i="1"/>
  <c r="N46" i="1"/>
  <c r="O46" i="1"/>
  <c r="P46" i="1"/>
  <c r="Q46" i="1"/>
  <c r="R46" i="1"/>
  <c r="S46" i="1"/>
  <c r="T46" i="1"/>
  <c r="U46" i="1"/>
  <c r="V46" i="1"/>
  <c r="W46" i="1"/>
  <c r="X46" i="1"/>
  <c r="Y46" i="1"/>
  <c r="Z46" i="1"/>
  <c r="AA46" i="1"/>
  <c r="AB46" i="1"/>
  <c r="AC46" i="1"/>
  <c r="AD46" i="1"/>
  <c r="E47" i="1"/>
  <c r="F47" i="1"/>
  <c r="G47" i="1"/>
  <c r="H47" i="1"/>
  <c r="I47" i="1"/>
  <c r="J47" i="1"/>
  <c r="K47" i="1"/>
  <c r="L47" i="1"/>
  <c r="M47" i="1"/>
  <c r="N47" i="1"/>
  <c r="O47" i="1"/>
  <c r="P47" i="1"/>
  <c r="Q47" i="1"/>
  <c r="R47" i="1"/>
  <c r="S47" i="1"/>
  <c r="T47" i="1"/>
  <c r="U47" i="1"/>
  <c r="V47" i="1"/>
  <c r="W47" i="1"/>
  <c r="X47" i="1"/>
  <c r="Y47" i="1"/>
  <c r="Z47" i="1"/>
  <c r="AA47" i="1"/>
  <c r="AB47" i="1"/>
  <c r="AC47" i="1"/>
  <c r="AD47" i="1"/>
  <c r="E48" i="1"/>
  <c r="F48" i="1"/>
  <c r="G48" i="1"/>
  <c r="H48" i="1"/>
  <c r="I48" i="1"/>
  <c r="J48" i="1"/>
  <c r="K48" i="1"/>
  <c r="L48" i="1"/>
  <c r="M48" i="1"/>
  <c r="N48" i="1"/>
  <c r="O48" i="1"/>
  <c r="P48" i="1"/>
  <c r="Q48" i="1"/>
  <c r="R48" i="1"/>
  <c r="S48" i="1"/>
  <c r="T48" i="1"/>
  <c r="U48" i="1"/>
  <c r="V48" i="1"/>
  <c r="W48" i="1"/>
  <c r="X48" i="1"/>
  <c r="Y48" i="1"/>
  <c r="Z48" i="1"/>
  <c r="AA48" i="1"/>
  <c r="AB48" i="1"/>
  <c r="AC48" i="1"/>
  <c r="AD48" i="1"/>
  <c r="E49" i="1"/>
  <c r="F49" i="1"/>
  <c r="G49" i="1"/>
  <c r="H49" i="1"/>
  <c r="I49" i="1"/>
  <c r="J49" i="1"/>
  <c r="K49" i="1"/>
  <c r="L49" i="1"/>
  <c r="M49" i="1"/>
  <c r="N49" i="1"/>
  <c r="O49" i="1"/>
  <c r="P49" i="1"/>
  <c r="Q49" i="1"/>
  <c r="R49" i="1"/>
  <c r="S49" i="1"/>
  <c r="T49" i="1"/>
  <c r="U49" i="1"/>
  <c r="V49" i="1"/>
  <c r="W49" i="1"/>
  <c r="X49" i="1"/>
  <c r="Y49" i="1"/>
  <c r="Z49" i="1"/>
  <c r="AA49" i="1"/>
  <c r="AB49" i="1"/>
  <c r="AC49" i="1"/>
  <c r="AD49" i="1"/>
  <c r="E50" i="1"/>
  <c r="F50" i="1"/>
  <c r="G50" i="1"/>
  <c r="H50" i="1"/>
  <c r="I50" i="1"/>
  <c r="J50" i="1"/>
  <c r="K50" i="1"/>
  <c r="L50" i="1"/>
  <c r="M50" i="1"/>
  <c r="N50" i="1"/>
  <c r="O50" i="1"/>
  <c r="P50" i="1"/>
  <c r="Q50" i="1"/>
  <c r="R50" i="1"/>
  <c r="S50" i="1"/>
  <c r="T50" i="1"/>
  <c r="U50" i="1"/>
  <c r="V50" i="1"/>
  <c r="W50" i="1"/>
  <c r="X50" i="1"/>
  <c r="Y50" i="1"/>
  <c r="Z50" i="1"/>
  <c r="AA50" i="1"/>
  <c r="AB50" i="1"/>
  <c r="AC50" i="1"/>
  <c r="AD50" i="1"/>
  <c r="E51" i="1"/>
  <c r="F51" i="1"/>
  <c r="G51" i="1"/>
  <c r="H51" i="1"/>
  <c r="I51" i="1"/>
  <c r="J51" i="1"/>
  <c r="K51" i="1"/>
  <c r="L51" i="1"/>
  <c r="M51" i="1"/>
  <c r="N51" i="1"/>
  <c r="O51" i="1"/>
  <c r="P51" i="1"/>
  <c r="Q51" i="1"/>
  <c r="R51" i="1"/>
  <c r="S51" i="1"/>
  <c r="T51" i="1"/>
  <c r="U51" i="1"/>
  <c r="V51" i="1"/>
  <c r="W51" i="1"/>
  <c r="X51" i="1"/>
  <c r="Y51" i="1"/>
  <c r="Z51" i="1"/>
  <c r="AA51" i="1"/>
  <c r="AB51" i="1"/>
  <c r="AC51" i="1"/>
  <c r="AD51" i="1"/>
  <c r="E52" i="1"/>
  <c r="F52" i="1"/>
  <c r="G52" i="1"/>
  <c r="H52" i="1"/>
  <c r="I52" i="1"/>
  <c r="J52" i="1"/>
  <c r="K52" i="1"/>
  <c r="L52" i="1"/>
  <c r="M52" i="1"/>
  <c r="N52" i="1"/>
  <c r="O52" i="1"/>
  <c r="P52" i="1"/>
  <c r="Q52" i="1"/>
  <c r="R52" i="1"/>
  <c r="S52" i="1"/>
  <c r="T52" i="1"/>
  <c r="U52" i="1"/>
  <c r="V52" i="1"/>
  <c r="W52" i="1"/>
  <c r="X52" i="1"/>
  <c r="Y52" i="1"/>
  <c r="Z52" i="1"/>
  <c r="AA52" i="1"/>
  <c r="AB52" i="1"/>
  <c r="AC52" i="1"/>
  <c r="AD52" i="1"/>
  <c r="E53" i="1"/>
  <c r="F53" i="1"/>
  <c r="G53" i="1"/>
  <c r="H53" i="1"/>
  <c r="I53" i="1"/>
  <c r="J53" i="1"/>
  <c r="K53" i="1"/>
  <c r="L53" i="1"/>
  <c r="M53" i="1"/>
  <c r="N53" i="1"/>
  <c r="O53" i="1"/>
  <c r="P53" i="1"/>
  <c r="Q53" i="1"/>
  <c r="R53" i="1"/>
  <c r="S53" i="1"/>
  <c r="T53" i="1"/>
  <c r="U53" i="1"/>
  <c r="V53" i="1"/>
  <c r="W53" i="1"/>
  <c r="X53" i="1"/>
  <c r="Y53" i="1"/>
  <c r="Z53" i="1"/>
  <c r="AA53" i="1"/>
  <c r="AB53" i="1"/>
  <c r="AC53" i="1"/>
  <c r="AD53" i="1"/>
  <c r="E54" i="1"/>
  <c r="F54" i="1"/>
  <c r="G54" i="1"/>
  <c r="H54" i="1"/>
  <c r="I54" i="1"/>
  <c r="J54" i="1"/>
  <c r="K54" i="1"/>
  <c r="L54" i="1"/>
  <c r="M54" i="1"/>
  <c r="N54" i="1"/>
  <c r="O54" i="1"/>
  <c r="P54" i="1"/>
  <c r="Q54" i="1"/>
  <c r="R54" i="1"/>
  <c r="S54" i="1"/>
  <c r="T54" i="1"/>
  <c r="U54" i="1"/>
  <c r="V54" i="1"/>
  <c r="W54" i="1"/>
  <c r="X54" i="1"/>
  <c r="Y54" i="1"/>
  <c r="Z54" i="1"/>
  <c r="AA54" i="1"/>
  <c r="AB54" i="1"/>
  <c r="AC54" i="1"/>
  <c r="AD54" i="1"/>
  <c r="E55" i="1"/>
  <c r="F55" i="1"/>
  <c r="G55" i="1"/>
  <c r="H55" i="1"/>
  <c r="I55" i="1"/>
  <c r="J55" i="1"/>
  <c r="K55" i="1"/>
  <c r="L55" i="1"/>
  <c r="M55" i="1"/>
  <c r="N55" i="1"/>
  <c r="O55" i="1"/>
  <c r="P55" i="1"/>
  <c r="Q55" i="1"/>
  <c r="R55" i="1"/>
  <c r="S55" i="1"/>
  <c r="T55" i="1"/>
  <c r="U55" i="1"/>
  <c r="V55" i="1"/>
  <c r="W55" i="1"/>
  <c r="X55" i="1"/>
  <c r="Y55" i="1"/>
  <c r="Z55" i="1"/>
  <c r="AA55" i="1"/>
  <c r="AB55" i="1"/>
  <c r="AC55" i="1"/>
  <c r="AD55" i="1"/>
  <c r="E56" i="1"/>
  <c r="F56" i="1"/>
  <c r="G56" i="1"/>
  <c r="H56" i="1"/>
  <c r="I56" i="1"/>
  <c r="J56" i="1"/>
  <c r="K56" i="1"/>
  <c r="L56" i="1"/>
  <c r="M56" i="1"/>
  <c r="N56" i="1"/>
  <c r="O56" i="1"/>
  <c r="P56" i="1"/>
  <c r="Q56" i="1"/>
  <c r="R56" i="1"/>
  <c r="S56" i="1"/>
  <c r="T56" i="1"/>
  <c r="U56" i="1"/>
  <c r="V56" i="1"/>
  <c r="W56" i="1"/>
  <c r="X56" i="1"/>
  <c r="Y56" i="1"/>
  <c r="Z56" i="1"/>
  <c r="AA56" i="1"/>
  <c r="AB56" i="1"/>
  <c r="AC56" i="1"/>
  <c r="AD56" i="1"/>
  <c r="E57" i="1"/>
  <c r="F57" i="1"/>
  <c r="G57" i="1"/>
  <c r="H57" i="1"/>
  <c r="I57" i="1"/>
  <c r="J57" i="1"/>
  <c r="K57" i="1"/>
  <c r="L57" i="1"/>
  <c r="M57" i="1"/>
  <c r="N57" i="1"/>
  <c r="O57" i="1"/>
  <c r="P57" i="1"/>
  <c r="Q57" i="1"/>
  <c r="R57" i="1"/>
  <c r="S57" i="1"/>
  <c r="T57" i="1"/>
  <c r="U57" i="1"/>
  <c r="V57" i="1"/>
  <c r="W57" i="1"/>
  <c r="X57" i="1"/>
  <c r="Y57" i="1"/>
  <c r="Z57" i="1"/>
  <c r="AA57" i="1"/>
  <c r="AB57" i="1"/>
  <c r="AC57" i="1"/>
  <c r="AD57" i="1"/>
  <c r="E58" i="1"/>
  <c r="F58" i="1"/>
  <c r="G58" i="1"/>
  <c r="H58" i="1"/>
  <c r="I58" i="1"/>
  <c r="J58" i="1"/>
  <c r="K58" i="1"/>
  <c r="L58" i="1"/>
  <c r="M58" i="1"/>
  <c r="N58" i="1"/>
  <c r="O58" i="1"/>
  <c r="P58" i="1"/>
  <c r="Q58" i="1"/>
  <c r="R58" i="1"/>
  <c r="S58" i="1"/>
  <c r="T58" i="1"/>
  <c r="U58" i="1"/>
  <c r="V58" i="1"/>
  <c r="W58" i="1"/>
  <c r="X58" i="1"/>
  <c r="Y58" i="1"/>
  <c r="Z58" i="1"/>
  <c r="AA58" i="1"/>
  <c r="AB58" i="1"/>
  <c r="AC58" i="1"/>
  <c r="AD58" i="1"/>
  <c r="E59" i="1"/>
  <c r="F59" i="1"/>
  <c r="G59" i="1"/>
  <c r="H59" i="1"/>
  <c r="I59" i="1"/>
  <c r="J59" i="1"/>
  <c r="K59" i="1"/>
  <c r="L59" i="1"/>
  <c r="M59" i="1"/>
  <c r="N59" i="1"/>
  <c r="O59" i="1"/>
  <c r="P59" i="1"/>
  <c r="Q59" i="1"/>
  <c r="R59" i="1"/>
  <c r="S59" i="1"/>
  <c r="T59" i="1"/>
  <c r="U59" i="1"/>
  <c r="V59" i="1"/>
  <c r="W59" i="1"/>
  <c r="X59" i="1"/>
  <c r="Y59" i="1"/>
  <c r="Z59" i="1"/>
  <c r="AA59" i="1"/>
  <c r="AB59" i="1"/>
  <c r="AC59" i="1"/>
  <c r="AD59" i="1"/>
  <c r="W60" i="1"/>
  <c r="M11" i="2"/>
  <c r="D13" i="2"/>
  <c r="W41" i="2"/>
  <c r="E42" i="2"/>
  <c r="F42" i="2"/>
  <c r="G42" i="2"/>
  <c r="H42" i="2"/>
  <c r="I42" i="2"/>
  <c r="J42" i="2"/>
  <c r="K42" i="2"/>
  <c r="L42" i="2"/>
  <c r="M42" i="2"/>
  <c r="N42" i="2"/>
  <c r="O42" i="2"/>
  <c r="P42" i="2"/>
  <c r="Q42" i="2"/>
  <c r="R42" i="2"/>
  <c r="S42" i="2"/>
  <c r="T42" i="2"/>
  <c r="U42" i="2"/>
  <c r="V42" i="2"/>
  <c r="W42" i="2"/>
  <c r="X42" i="2"/>
  <c r="Y42" i="2"/>
  <c r="Z42" i="2"/>
  <c r="AA42" i="2"/>
  <c r="AB42" i="2"/>
  <c r="AC42" i="2"/>
  <c r="AD42" i="2"/>
  <c r="E43" i="2"/>
  <c r="F43" i="2"/>
  <c r="G43" i="2"/>
  <c r="H43" i="2"/>
  <c r="I43" i="2"/>
  <c r="J43" i="2"/>
  <c r="K43" i="2"/>
  <c r="L43" i="2"/>
  <c r="M43" i="2"/>
  <c r="N43" i="2"/>
  <c r="O43" i="2"/>
  <c r="P43" i="2"/>
  <c r="Q43" i="2"/>
  <c r="R43" i="2"/>
  <c r="S43" i="2"/>
  <c r="T43" i="2"/>
  <c r="U43" i="2"/>
  <c r="V43" i="2"/>
  <c r="W43" i="2"/>
  <c r="X43" i="2"/>
  <c r="Y43" i="2"/>
  <c r="Z43" i="2"/>
  <c r="AA43" i="2"/>
  <c r="AB43" i="2"/>
  <c r="AC43" i="2"/>
  <c r="AD43" i="2"/>
  <c r="E44" i="2"/>
  <c r="F44" i="2"/>
  <c r="G44" i="2"/>
  <c r="H44" i="2"/>
  <c r="I44" i="2"/>
  <c r="J44" i="2"/>
  <c r="K44" i="2"/>
  <c r="L44" i="2"/>
  <c r="M44" i="2"/>
  <c r="N44" i="2"/>
  <c r="O44" i="2"/>
  <c r="P44" i="2"/>
  <c r="Q44" i="2"/>
  <c r="R44" i="2"/>
  <c r="S44" i="2"/>
  <c r="T44" i="2"/>
  <c r="U44" i="2"/>
  <c r="V44" i="2"/>
  <c r="W44" i="2"/>
  <c r="X44" i="2"/>
  <c r="Y44" i="2"/>
  <c r="Z44" i="2"/>
  <c r="AA44" i="2"/>
  <c r="AB44" i="2"/>
  <c r="AC44" i="2"/>
  <c r="AD44" i="2"/>
  <c r="E45" i="2"/>
  <c r="F45" i="2"/>
  <c r="G45" i="2"/>
  <c r="H45" i="2"/>
  <c r="I45" i="2"/>
  <c r="J45" i="2"/>
  <c r="K45" i="2"/>
  <c r="L45" i="2"/>
  <c r="M45" i="2"/>
  <c r="N45" i="2"/>
  <c r="O45" i="2"/>
  <c r="P45" i="2"/>
  <c r="Q45" i="2"/>
  <c r="R45" i="2"/>
  <c r="S45" i="2"/>
  <c r="T45" i="2"/>
  <c r="U45" i="2"/>
  <c r="V45" i="2"/>
  <c r="W45" i="2"/>
  <c r="X45" i="2"/>
  <c r="Y45" i="2"/>
  <c r="Z45" i="2"/>
  <c r="AA45" i="2"/>
  <c r="AB45" i="2"/>
  <c r="AC45" i="2"/>
  <c r="AD45" i="2"/>
  <c r="E46" i="2"/>
  <c r="F46" i="2"/>
  <c r="G46" i="2"/>
  <c r="H46" i="2"/>
  <c r="I46" i="2"/>
  <c r="J46" i="2"/>
  <c r="K46" i="2"/>
  <c r="L46" i="2"/>
  <c r="M46" i="2"/>
  <c r="N46" i="2"/>
  <c r="O46" i="2"/>
  <c r="P46" i="2"/>
  <c r="Q46" i="2"/>
  <c r="R46" i="2"/>
  <c r="S46" i="2"/>
  <c r="T46" i="2"/>
  <c r="U46" i="2"/>
  <c r="V46" i="2"/>
  <c r="W46" i="2"/>
  <c r="X46" i="2"/>
  <c r="Y46" i="2"/>
  <c r="Z46" i="2"/>
  <c r="AA46" i="2"/>
  <c r="AB46" i="2"/>
  <c r="AC46" i="2"/>
  <c r="AD46" i="2"/>
  <c r="E47" i="2"/>
  <c r="F47" i="2"/>
  <c r="G47" i="2"/>
  <c r="H47" i="2"/>
  <c r="I47" i="2"/>
  <c r="J47" i="2"/>
  <c r="K47" i="2"/>
  <c r="L47" i="2"/>
  <c r="M47" i="2"/>
  <c r="N47" i="2"/>
  <c r="O47" i="2"/>
  <c r="P47" i="2"/>
  <c r="Q47" i="2"/>
  <c r="R47" i="2"/>
  <c r="S47" i="2"/>
  <c r="T47" i="2"/>
  <c r="U47" i="2"/>
  <c r="V47" i="2"/>
  <c r="W47" i="2"/>
  <c r="X47" i="2"/>
  <c r="Y47" i="2"/>
  <c r="Z47" i="2"/>
  <c r="AA47" i="2"/>
  <c r="AB47" i="2"/>
  <c r="AC47" i="2"/>
  <c r="AD47" i="2"/>
  <c r="E48" i="2"/>
  <c r="F48" i="2"/>
  <c r="G48" i="2"/>
  <c r="H48" i="2"/>
  <c r="I48" i="2"/>
  <c r="J48" i="2"/>
  <c r="K48" i="2"/>
  <c r="L48" i="2"/>
  <c r="M48" i="2"/>
  <c r="N48" i="2"/>
  <c r="O48" i="2"/>
  <c r="P48" i="2"/>
  <c r="Q48" i="2"/>
  <c r="R48" i="2"/>
  <c r="S48" i="2"/>
  <c r="T48" i="2"/>
  <c r="U48" i="2"/>
  <c r="V48" i="2"/>
  <c r="W48" i="2"/>
  <c r="X48" i="2"/>
  <c r="Y48" i="2"/>
  <c r="Z48" i="2"/>
  <c r="AA48" i="2"/>
  <c r="AB48" i="2"/>
  <c r="AC48" i="2"/>
  <c r="AD48" i="2"/>
  <c r="E49" i="2"/>
  <c r="F49" i="2"/>
  <c r="G49" i="2"/>
  <c r="H49" i="2"/>
  <c r="I49" i="2"/>
  <c r="J49" i="2"/>
  <c r="K49" i="2"/>
  <c r="L49" i="2"/>
  <c r="M49" i="2"/>
  <c r="N49" i="2"/>
  <c r="O49" i="2"/>
  <c r="P49" i="2"/>
  <c r="Q49" i="2"/>
  <c r="R49" i="2"/>
  <c r="S49" i="2"/>
  <c r="T49" i="2"/>
  <c r="U49" i="2"/>
  <c r="V49" i="2"/>
  <c r="W49" i="2"/>
  <c r="X49" i="2"/>
  <c r="Y49" i="2"/>
  <c r="Z49" i="2"/>
  <c r="AA49" i="2"/>
  <c r="AB49" i="2"/>
  <c r="AC49" i="2"/>
  <c r="AD49" i="2"/>
  <c r="E50" i="2"/>
  <c r="F50" i="2"/>
  <c r="G50" i="2"/>
  <c r="H50" i="2"/>
  <c r="I50" i="2"/>
  <c r="J50" i="2"/>
  <c r="K50" i="2"/>
  <c r="L50" i="2"/>
  <c r="M50" i="2"/>
  <c r="N50" i="2"/>
  <c r="O50" i="2"/>
  <c r="P50" i="2"/>
  <c r="Q50" i="2"/>
  <c r="R50" i="2"/>
  <c r="S50" i="2"/>
  <c r="T50" i="2"/>
  <c r="U50" i="2"/>
  <c r="V50" i="2"/>
  <c r="W50" i="2"/>
  <c r="X50" i="2"/>
  <c r="Y50" i="2"/>
  <c r="Z50" i="2"/>
  <c r="AA50" i="2"/>
  <c r="AB50" i="2"/>
  <c r="AC50" i="2"/>
  <c r="AD50" i="2"/>
  <c r="E51" i="2"/>
  <c r="F51" i="2"/>
  <c r="G51" i="2"/>
  <c r="H51" i="2"/>
  <c r="I51" i="2"/>
  <c r="J51" i="2"/>
  <c r="K51" i="2"/>
  <c r="L51" i="2"/>
  <c r="M51" i="2"/>
  <c r="N51" i="2"/>
  <c r="O51" i="2"/>
  <c r="P51" i="2"/>
  <c r="Q51" i="2"/>
  <c r="R51" i="2"/>
  <c r="S51" i="2"/>
  <c r="T51" i="2"/>
  <c r="U51" i="2"/>
  <c r="V51" i="2"/>
  <c r="W51" i="2"/>
  <c r="X51" i="2"/>
  <c r="Y51" i="2"/>
  <c r="Z51" i="2"/>
  <c r="AA51" i="2"/>
  <c r="AB51" i="2"/>
  <c r="AC51" i="2"/>
  <c r="AD51" i="2"/>
  <c r="E52" i="2"/>
  <c r="F52" i="2"/>
  <c r="G52" i="2"/>
  <c r="H52" i="2"/>
  <c r="I52" i="2"/>
  <c r="J52" i="2"/>
  <c r="K52" i="2"/>
  <c r="L52" i="2"/>
  <c r="M52" i="2"/>
  <c r="N52" i="2"/>
  <c r="O52" i="2"/>
  <c r="P52" i="2"/>
  <c r="Q52" i="2"/>
  <c r="R52" i="2"/>
  <c r="S52" i="2"/>
  <c r="T52" i="2"/>
  <c r="U52" i="2"/>
  <c r="V52" i="2"/>
  <c r="W52" i="2"/>
  <c r="X52" i="2"/>
  <c r="Y52" i="2"/>
  <c r="Z52" i="2"/>
  <c r="AA52" i="2"/>
  <c r="AB52" i="2"/>
  <c r="AC52" i="2"/>
  <c r="AD52" i="2"/>
  <c r="E53" i="2"/>
  <c r="F53" i="2"/>
  <c r="G53" i="2"/>
  <c r="H53" i="2"/>
  <c r="I53" i="2"/>
  <c r="J53" i="2"/>
  <c r="K53" i="2"/>
  <c r="L53" i="2"/>
  <c r="M53" i="2"/>
  <c r="N53" i="2"/>
  <c r="O53" i="2"/>
  <c r="P53" i="2"/>
  <c r="Q53" i="2"/>
  <c r="R53" i="2"/>
  <c r="S53" i="2"/>
  <c r="T53" i="2"/>
  <c r="U53" i="2"/>
  <c r="V53" i="2"/>
  <c r="W53" i="2"/>
  <c r="X53" i="2"/>
  <c r="Y53" i="2"/>
  <c r="Z53" i="2"/>
  <c r="AA53" i="2"/>
  <c r="AB53" i="2"/>
  <c r="AC53" i="2"/>
  <c r="AD53" i="2"/>
  <c r="E54" i="2"/>
  <c r="F54" i="2"/>
  <c r="G54" i="2"/>
  <c r="H54" i="2"/>
  <c r="I54" i="2"/>
  <c r="J54" i="2"/>
  <c r="K54" i="2"/>
  <c r="L54" i="2"/>
  <c r="M54" i="2"/>
  <c r="N54" i="2"/>
  <c r="O54" i="2"/>
  <c r="P54" i="2"/>
  <c r="Q54" i="2"/>
  <c r="R54" i="2"/>
  <c r="S54" i="2"/>
  <c r="T54" i="2"/>
  <c r="U54" i="2"/>
  <c r="V54" i="2"/>
  <c r="W54" i="2"/>
  <c r="X54" i="2"/>
  <c r="Y54" i="2"/>
  <c r="Z54" i="2"/>
  <c r="AA54" i="2"/>
  <c r="AB54" i="2"/>
  <c r="AC54" i="2"/>
  <c r="AD54" i="2"/>
  <c r="E55" i="2"/>
  <c r="F55" i="2"/>
  <c r="G55" i="2"/>
  <c r="H55" i="2"/>
  <c r="I55" i="2"/>
  <c r="J55" i="2"/>
  <c r="K55" i="2"/>
  <c r="L55" i="2"/>
  <c r="M55" i="2"/>
  <c r="N55" i="2"/>
  <c r="O55" i="2"/>
  <c r="P55" i="2"/>
  <c r="Q55" i="2"/>
  <c r="R55" i="2"/>
  <c r="S55" i="2"/>
  <c r="T55" i="2"/>
  <c r="U55" i="2"/>
  <c r="V55" i="2"/>
  <c r="W55" i="2"/>
  <c r="X55" i="2"/>
  <c r="Y55" i="2"/>
  <c r="Z55" i="2"/>
  <c r="AA55" i="2"/>
  <c r="AB55" i="2"/>
  <c r="AC55" i="2"/>
  <c r="AD55" i="2"/>
  <c r="E56" i="2"/>
  <c r="F56" i="2"/>
  <c r="G56" i="2"/>
  <c r="H56" i="2"/>
  <c r="I56" i="2"/>
  <c r="J56" i="2"/>
  <c r="K56" i="2"/>
  <c r="L56" i="2"/>
  <c r="M56" i="2"/>
  <c r="N56" i="2"/>
  <c r="O56" i="2"/>
  <c r="P56" i="2"/>
  <c r="Q56" i="2"/>
  <c r="R56" i="2"/>
  <c r="S56" i="2"/>
  <c r="T56" i="2"/>
  <c r="U56" i="2"/>
  <c r="V56" i="2"/>
  <c r="W56" i="2"/>
  <c r="X56" i="2"/>
  <c r="Y56" i="2"/>
  <c r="Z56" i="2"/>
  <c r="AA56" i="2"/>
  <c r="AB56" i="2"/>
  <c r="AC56" i="2"/>
  <c r="AD56" i="2"/>
  <c r="E57" i="2"/>
  <c r="F57" i="2"/>
  <c r="G57" i="2"/>
  <c r="H57" i="2"/>
  <c r="I57" i="2"/>
  <c r="J57" i="2"/>
  <c r="K57" i="2"/>
  <c r="L57" i="2"/>
  <c r="M57" i="2"/>
  <c r="N57" i="2"/>
  <c r="O57" i="2"/>
  <c r="P57" i="2"/>
  <c r="Q57" i="2"/>
  <c r="R57" i="2"/>
  <c r="S57" i="2"/>
  <c r="T57" i="2"/>
  <c r="U57" i="2"/>
  <c r="V57" i="2"/>
  <c r="W57" i="2"/>
  <c r="X57" i="2"/>
  <c r="Y57" i="2"/>
  <c r="Z57" i="2"/>
  <c r="AA57" i="2"/>
  <c r="AB57" i="2"/>
  <c r="AC57" i="2"/>
  <c r="AD57" i="2"/>
  <c r="E58" i="2"/>
  <c r="F58" i="2"/>
  <c r="G58" i="2"/>
  <c r="H58" i="2"/>
  <c r="I58" i="2"/>
  <c r="J58" i="2"/>
  <c r="K58" i="2"/>
  <c r="L58" i="2"/>
  <c r="M58" i="2"/>
  <c r="N58" i="2"/>
  <c r="O58" i="2"/>
  <c r="P58" i="2"/>
  <c r="Q58" i="2"/>
  <c r="R58" i="2"/>
  <c r="S58" i="2"/>
  <c r="T58" i="2"/>
  <c r="U58" i="2"/>
  <c r="V58" i="2"/>
  <c r="W58" i="2"/>
  <c r="X58" i="2"/>
  <c r="Y58" i="2"/>
  <c r="Z58" i="2"/>
  <c r="AA58" i="2"/>
  <c r="AB58" i="2"/>
  <c r="AC58" i="2"/>
  <c r="AD58" i="2"/>
  <c r="E59" i="2"/>
  <c r="F59" i="2"/>
  <c r="G59" i="2"/>
  <c r="H59" i="2"/>
  <c r="I59" i="2"/>
  <c r="J59" i="2"/>
  <c r="K59" i="2"/>
  <c r="L59" i="2"/>
  <c r="M59" i="2"/>
  <c r="N59" i="2"/>
  <c r="O59" i="2"/>
  <c r="P59" i="2"/>
  <c r="Q59" i="2"/>
  <c r="R59" i="2"/>
  <c r="S59" i="2"/>
  <c r="T59" i="2"/>
  <c r="U59" i="2"/>
  <c r="V59" i="2"/>
  <c r="W59" i="2"/>
  <c r="X59" i="2"/>
  <c r="Y59" i="2"/>
  <c r="Z59" i="2"/>
  <c r="AA59" i="2"/>
  <c r="AB59" i="2"/>
  <c r="AC59" i="2"/>
  <c r="AD59" i="2"/>
  <c r="W60" i="2"/>
</calcChain>
</file>

<file path=xl/sharedStrings.xml><?xml version="1.0" encoding="utf-8"?>
<sst xmlns="http://schemas.openxmlformats.org/spreadsheetml/2006/main" count="203" uniqueCount="72">
  <si>
    <t>Bemessung der Entwässerungsschicht</t>
  </si>
  <si>
    <t>(bezogen auf einen Breitenmeter)</t>
  </si>
  <si>
    <r>
      <t>Regenstation:</t>
    </r>
    <r>
      <rPr>
        <sz val="10"/>
        <rFont val="Arial"/>
        <family val="2"/>
      </rPr>
      <t xml:space="preserve"> </t>
    </r>
  </si>
  <si>
    <t>Hasloch am Main</t>
  </si>
  <si>
    <t>Deponie:</t>
  </si>
  <si>
    <t>Hasloch; MSP</t>
  </si>
  <si>
    <t>Systemdaten zur Rekultivierungsschicht:</t>
  </si>
  <si>
    <t>Systemdaten zur Entwässerungsschicht:</t>
  </si>
  <si>
    <t>kf-Wert:</t>
  </si>
  <si>
    <t>m/s</t>
  </si>
  <si>
    <t>System:</t>
  </si>
  <si>
    <t>Secudrän (DS 601)</t>
  </si>
  <si>
    <t>nFK:</t>
  </si>
  <si>
    <t>mm</t>
  </si>
  <si>
    <t>Wasserableitungsvermögen:</t>
  </si>
  <si>
    <t>l/s*m</t>
  </si>
  <si>
    <t>Böschungsgeometrie:</t>
  </si>
  <si>
    <t>Dicke:</t>
  </si>
  <si>
    <t>m</t>
  </si>
  <si>
    <t>Länge:</t>
  </si>
  <si>
    <t>Porenvolumen:</t>
  </si>
  <si>
    <t>-</t>
  </si>
  <si>
    <t>Neigung:</t>
  </si>
  <si>
    <t>%</t>
  </si>
  <si>
    <t>Fließgeschwindigkeit:</t>
  </si>
  <si>
    <t>hydraulischer Gradient:</t>
  </si>
  <si>
    <t>Abminderungsfaktor:</t>
  </si>
  <si>
    <t>1-jährlich</t>
  </si>
  <si>
    <t>5-jährlich</t>
  </si>
  <si>
    <t>Erforderliche Trocken-</t>
  </si>
  <si>
    <t>Abflußspende [l/s*m²]</t>
  </si>
  <si>
    <t>Rekultivierungsschicht</t>
  </si>
  <si>
    <t xml:space="preserve">maßgebliche </t>
  </si>
  <si>
    <t>Dränabluß am</t>
  </si>
  <si>
    <t>periode zwischen zwei</t>
  </si>
  <si>
    <t>Dauer</t>
  </si>
  <si>
    <t>Niederschlag [mm]</t>
  </si>
  <si>
    <t>Regenspende [l/s*m²]</t>
  </si>
  <si>
    <t>Oberfläche</t>
  </si>
  <si>
    <t>Anteil der Versickerung [%]</t>
  </si>
  <si>
    <t>Einsickerung [l/m²]</t>
  </si>
  <si>
    <t>Durchsickerung [l/m²]</t>
  </si>
  <si>
    <t>Dauer [s]</t>
  </si>
  <si>
    <t>Dränlänge [m]</t>
  </si>
  <si>
    <t>Böschungsfuß [l/sm]</t>
  </si>
  <si>
    <t>Leistung Drän-</t>
  </si>
  <si>
    <t>Fließzeit in der</t>
  </si>
  <si>
    <t>Auslastung des Dräns [%]</t>
  </si>
  <si>
    <t>Nachweis erbracht?</t>
  </si>
  <si>
    <t>Regenereignissen [h]</t>
  </si>
  <si>
    <t>schicht [l/s*m]</t>
  </si>
  <si>
    <t>Dränschicht [h]</t>
  </si>
  <si>
    <t>5 min</t>
  </si>
  <si>
    <t>10 min</t>
  </si>
  <si>
    <t>15 min</t>
  </si>
  <si>
    <t>20 min</t>
  </si>
  <si>
    <t>30 min</t>
  </si>
  <si>
    <t>45 min</t>
  </si>
  <si>
    <t>60 min</t>
  </si>
  <si>
    <t>90 min</t>
  </si>
  <si>
    <t>2 h</t>
  </si>
  <si>
    <t>3 h</t>
  </si>
  <si>
    <t>4 h</t>
  </si>
  <si>
    <t>6 h</t>
  </si>
  <si>
    <t>9 h</t>
  </si>
  <si>
    <t>12 h</t>
  </si>
  <si>
    <t>18 h</t>
  </si>
  <si>
    <t>24 h</t>
  </si>
  <si>
    <t>48 h</t>
  </si>
  <si>
    <t>72 h</t>
  </si>
  <si>
    <t>Regenstation:</t>
  </si>
  <si>
    <t>Kies 16/32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</si>
</sst>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0000"/>
    <numFmt numFmtId="165" formatCode="0.00E-00"/>
    <numFmt numFmtId="166" formatCode="0.0000"/>
    <numFmt numFmtId="167" formatCode="0.0"/>
  </numFmts>
  <fonts count="11" x14ac:knownFonts="1">
    <font>
      <sz val="10"/>
      <name val="Arial"/>
    </font>
    <font>
      <b/>
      <sz val="10"/>
      <name val="Arial"/>
    </font>
    <font>
      <sz val="14"/>
      <name val="Arial"/>
      <family val="2"/>
    </font>
    <font>
      <sz val="10"/>
      <name val="Arial"/>
      <family val="2"/>
    </font>
    <font>
      <sz val="8"/>
      <name val="Arial"/>
      <family val="2"/>
    </font>
    <font>
      <sz val="6"/>
      <name val="Arial"/>
      <family val="2"/>
    </font>
    <font>
      <sz val="8"/>
      <color indexed="17"/>
      <name val="Arial"/>
      <family val="2"/>
    </font>
    <font>
      <sz val="8"/>
      <color indexed="8"/>
      <name val="Arial"/>
      <family val="2"/>
    </font>
    <font>
      <sz val="8"/>
      <color indexed="12"/>
      <name val="Arial"/>
      <family val="2"/>
    </font>
    <font>
      <sz val="8"/>
      <color indexed="10"/>
      <name val="Arial"/>
      <family val="2"/>
    </font>
    <font>
      <u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8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/>
    </xf>
    <xf numFmtId="0" fontId="0" fillId="2" borderId="0" xfId="0" applyFill="1"/>
    <xf numFmtId="0" fontId="4" fillId="0" borderId="0" xfId="0" applyFont="1"/>
    <xf numFmtId="2" fontId="0" fillId="0" borderId="0" xfId="0" applyNumberFormat="1"/>
    <xf numFmtId="164" fontId="0" fillId="0" borderId="0" xfId="0" applyNumberFormat="1"/>
    <xf numFmtId="0" fontId="0" fillId="0" borderId="0" xfId="0" applyFill="1"/>
    <xf numFmtId="0" fontId="3" fillId="0" borderId="0" xfId="0" applyFont="1"/>
    <xf numFmtId="0" fontId="5" fillId="0" borderId="0" xfId="0" applyFont="1" applyBorder="1"/>
    <xf numFmtId="0" fontId="0" fillId="0" borderId="0" xfId="0" applyAlignment="1">
      <alignment horizontal="center"/>
    </xf>
    <xf numFmtId="0" fontId="3" fillId="2" borderId="0" xfId="0" applyFont="1" applyFill="1"/>
    <xf numFmtId="0" fontId="3" fillId="0" borderId="0" xfId="0" applyFont="1" applyFill="1"/>
    <xf numFmtId="0" fontId="1" fillId="0" borderId="0" xfId="0" applyFont="1"/>
    <xf numFmtId="165" fontId="0" fillId="2" borderId="0" xfId="0" applyNumberFormat="1" applyFill="1" applyBorder="1"/>
    <xf numFmtId="0" fontId="0" fillId="0" borderId="0" xfId="0" applyBorder="1" applyAlignment="1">
      <alignment horizontal="left"/>
    </xf>
    <xf numFmtId="0" fontId="0" fillId="2" borderId="0" xfId="0" applyFill="1" applyBorder="1"/>
    <xf numFmtId="0" fontId="0" fillId="0" borderId="0" xfId="0" applyBorder="1"/>
    <xf numFmtId="164" fontId="3" fillId="0" borderId="0" xfId="0" applyNumberFormat="1" applyFont="1" applyFill="1"/>
    <xf numFmtId="0" fontId="4" fillId="0" borderId="0" xfId="0" applyFont="1" applyAlignment="1">
      <alignment horizontal="left"/>
    </xf>
    <xf numFmtId="1" fontId="0" fillId="2" borderId="0" xfId="0" applyNumberFormat="1" applyFill="1" applyBorder="1"/>
    <xf numFmtId="166" fontId="0" fillId="0" borderId="0" xfId="0" applyNumberFormat="1"/>
    <xf numFmtId="0" fontId="3" fillId="0" borderId="0" xfId="0" applyFont="1" applyFill="1" applyAlignment="1">
      <alignment horizontal="left"/>
    </xf>
    <xf numFmtId="2" fontId="0" fillId="0" borderId="0" xfId="0" applyNumberFormat="1" applyFill="1"/>
    <xf numFmtId="166" fontId="0" fillId="0" borderId="0" xfId="0" applyNumberFormat="1" applyFill="1"/>
    <xf numFmtId="0" fontId="4" fillId="0" borderId="0" xfId="0" applyFont="1" applyBorder="1"/>
    <xf numFmtId="0" fontId="4" fillId="0" borderId="0" xfId="0" applyFont="1" applyAlignment="1">
      <alignment horizontal="center"/>
    </xf>
    <xf numFmtId="0" fontId="4" fillId="0" borderId="1" xfId="0" applyFont="1" applyBorder="1"/>
    <xf numFmtId="0" fontId="0" fillId="0" borderId="1" xfId="0" applyBorder="1"/>
    <xf numFmtId="0" fontId="4" fillId="0" borderId="2" xfId="0" applyFont="1" applyBorder="1"/>
    <xf numFmtId="0" fontId="0" fillId="0" borderId="2" xfId="0" applyBorder="1"/>
    <xf numFmtId="0" fontId="4" fillId="0" borderId="2" xfId="0" applyFont="1" applyBorder="1" applyAlignment="1">
      <alignment horizontal="left"/>
    </xf>
    <xf numFmtId="0" fontId="4" fillId="0" borderId="2" xfId="0" applyFont="1" applyBorder="1" applyAlignment="1">
      <alignment horizontal="center"/>
    </xf>
    <xf numFmtId="2" fontId="4" fillId="2" borderId="2" xfId="0" applyNumberFormat="1" applyFont="1" applyFill="1" applyBorder="1"/>
    <xf numFmtId="0" fontId="4" fillId="2" borderId="0" xfId="0" applyFont="1" applyFill="1"/>
    <xf numFmtId="2" fontId="4" fillId="0" borderId="2" xfId="0" applyNumberFormat="1" applyFont="1" applyBorder="1"/>
    <xf numFmtId="0" fontId="6" fillId="0" borderId="0" xfId="0" applyFont="1" applyBorder="1"/>
    <xf numFmtId="0" fontId="7" fillId="0" borderId="2" xfId="0" applyFont="1" applyBorder="1"/>
    <xf numFmtId="0" fontId="7" fillId="0" borderId="0" xfId="0" applyFont="1" applyBorder="1"/>
    <xf numFmtId="0" fontId="4" fillId="0" borderId="3" xfId="0" applyFont="1" applyBorder="1"/>
    <xf numFmtId="0" fontId="4" fillId="2" borderId="3" xfId="0" applyFont="1" applyFill="1" applyBorder="1" applyAlignment="1">
      <alignment horizontal="center"/>
    </xf>
    <xf numFmtId="2" fontId="4" fillId="2" borderId="3" xfId="0" applyNumberFormat="1" applyFont="1" applyFill="1" applyBorder="1" applyAlignment="1">
      <alignment horizontal="center"/>
    </xf>
    <xf numFmtId="0" fontId="4" fillId="0" borderId="3" xfId="0" applyFont="1" applyBorder="1" applyAlignment="1">
      <alignment horizontal="center"/>
    </xf>
    <xf numFmtId="2" fontId="4" fillId="0" borderId="3" xfId="0" applyNumberFormat="1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2" fontId="7" fillId="0" borderId="3" xfId="0" applyNumberFormat="1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2" fontId="9" fillId="0" borderId="4" xfId="0" applyNumberFormat="1" applyFont="1" applyBorder="1" applyAlignment="1">
      <alignment horizontal="center"/>
    </xf>
    <xf numFmtId="0" fontId="6" fillId="0" borderId="5" xfId="0" applyFont="1" applyBorder="1"/>
    <xf numFmtId="0" fontId="7" fillId="0" borderId="3" xfId="0" applyFont="1" applyBorder="1"/>
    <xf numFmtId="2" fontId="7" fillId="0" borderId="4" xfId="0" applyNumberFormat="1" applyFont="1" applyBorder="1" applyAlignment="1">
      <alignment horizontal="center"/>
    </xf>
    <xf numFmtId="2" fontId="4" fillId="0" borderId="4" xfId="0" applyNumberFormat="1" applyFont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2" fontId="4" fillId="2" borderId="2" xfId="0" applyNumberFormat="1" applyFont="1" applyFill="1" applyBorder="1" applyAlignment="1">
      <alignment horizontal="center"/>
    </xf>
    <xf numFmtId="2" fontId="4" fillId="0" borderId="2" xfId="0" applyNumberFormat="1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2" fontId="7" fillId="0" borderId="2" xfId="0" applyNumberFormat="1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2" fontId="9" fillId="0" borderId="6" xfId="0" applyNumberFormat="1" applyFont="1" applyBorder="1" applyAlignment="1">
      <alignment horizontal="center"/>
    </xf>
    <xf numFmtId="164" fontId="6" fillId="0" borderId="0" xfId="0" applyNumberFormat="1" applyFont="1" applyAlignment="1">
      <alignment horizontal="center"/>
    </xf>
    <xf numFmtId="2" fontId="7" fillId="0" borderId="6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2" fontId="4" fillId="0" borderId="6" xfId="0" applyNumberFormat="1" applyFont="1" applyBorder="1" applyAlignment="1">
      <alignment horizontal="center"/>
    </xf>
    <xf numFmtId="167" fontId="4" fillId="2" borderId="2" xfId="0" applyNumberFormat="1" applyFont="1" applyFill="1" applyBorder="1" applyAlignment="1">
      <alignment horizontal="center"/>
    </xf>
    <xf numFmtId="164" fontId="4" fillId="0" borderId="2" xfId="0" applyNumberFormat="1" applyFont="1" applyBorder="1" applyAlignment="1">
      <alignment horizontal="center"/>
    </xf>
    <xf numFmtId="167" fontId="7" fillId="0" borderId="2" xfId="0" applyNumberFormat="1" applyFont="1" applyBorder="1" applyAlignment="1">
      <alignment horizontal="center"/>
    </xf>
    <xf numFmtId="1" fontId="7" fillId="0" borderId="2" xfId="0" applyNumberFormat="1" applyFont="1" applyBorder="1" applyAlignment="1">
      <alignment horizontal="center"/>
    </xf>
    <xf numFmtId="167" fontId="4" fillId="0" borderId="2" xfId="0" applyNumberFormat="1" applyFont="1" applyBorder="1" applyAlignment="1">
      <alignment horizontal="center"/>
    </xf>
    <xf numFmtId="164" fontId="8" fillId="0" borderId="2" xfId="0" applyNumberFormat="1" applyFont="1" applyBorder="1" applyAlignment="1">
      <alignment horizontal="center"/>
    </xf>
    <xf numFmtId="164" fontId="9" fillId="0" borderId="6" xfId="0" applyNumberFormat="1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167" fontId="4" fillId="0" borderId="0" xfId="0" applyNumberFormat="1" applyFont="1" applyAlignment="1">
      <alignment horizontal="center"/>
    </xf>
    <xf numFmtId="167" fontId="4" fillId="0" borderId="6" xfId="0" applyNumberFormat="1" applyFont="1" applyBorder="1" applyAlignment="1">
      <alignment horizontal="center"/>
    </xf>
    <xf numFmtId="0" fontId="10" fillId="0" borderId="0" xfId="0" applyFont="1"/>
    <xf numFmtId="11" fontId="0" fillId="2" borderId="0" xfId="0" applyNumberFormat="1" applyFill="1"/>
    <xf numFmtId="0" fontId="3" fillId="0" borderId="0" xfId="0" applyFont="1" applyAlignment="1">
      <alignment horizontal="left"/>
    </xf>
    <xf numFmtId="0" fontId="4" fillId="0" borderId="2" xfId="0" applyFont="1" applyFill="1" applyBorder="1" applyAlignment="1">
      <alignment horizontal="center"/>
    </xf>
    <xf numFmtId="167" fontId="4" fillId="0" borderId="2" xfId="0" applyNumberFormat="1" applyFont="1" applyFill="1" applyBorder="1" applyAlignment="1">
      <alignment horizontal="center"/>
    </xf>
    <xf numFmtId="0" fontId="4" fillId="0" borderId="2" xfId="0" applyFont="1" applyFill="1" applyBorder="1"/>
    <xf numFmtId="164" fontId="4" fillId="0" borderId="2" xfId="0" applyNumberFormat="1" applyFont="1" applyFill="1" applyBorder="1" applyAlignment="1">
      <alignment horizontal="center"/>
    </xf>
    <xf numFmtId="167" fontId="7" fillId="0" borderId="2" xfId="0" applyNumberFormat="1" applyFont="1" applyFill="1" applyBorder="1" applyAlignment="1">
      <alignment horizontal="center"/>
    </xf>
    <xf numFmtId="1" fontId="7" fillId="0" borderId="2" xfId="0" applyNumberFormat="1" applyFont="1" applyFill="1" applyBorder="1" applyAlignment="1">
      <alignment horizontal="center"/>
    </xf>
    <xf numFmtId="164" fontId="6" fillId="0" borderId="0" xfId="0" applyNumberFormat="1" applyFont="1" applyFill="1" applyAlignment="1">
      <alignment horizontal="center"/>
    </xf>
    <xf numFmtId="0" fontId="7" fillId="0" borderId="6" xfId="0" applyFont="1" applyFill="1" applyBorder="1" applyAlignment="1">
      <alignment horizontal="center"/>
    </xf>
    <xf numFmtId="167" fontId="4" fillId="0" borderId="0" xfId="0" applyNumberFormat="1" applyFont="1" applyFill="1" applyAlignment="1">
      <alignment horizontal="center"/>
    </xf>
    <xf numFmtId="167" fontId="4" fillId="0" borderId="6" xfId="0" applyNumberFormat="1" applyFont="1" applyFill="1" applyBorder="1" applyAlignment="1">
      <alignment horizontal="center"/>
    </xf>
    <xf numFmtId="0" fontId="3" fillId="0" borderId="0" xfId="0" applyFont="1" applyFill="1" applyBorder="1"/>
    <xf numFmtId="0" fontId="0" fillId="0" borderId="0" xfId="0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5801526717557252E-2"/>
          <c:y val="9.3484419263456089E-2"/>
          <c:w val="0.94983642311886585"/>
          <c:h val="0.77903682719546741"/>
        </c:manualLayout>
      </c:layout>
      <c:barChart>
        <c:barDir val="col"/>
        <c:grouping val="clustered"/>
        <c:varyColors val="0"/>
        <c:ser>
          <c:idx val="0"/>
          <c:order val="0"/>
          <c:tx>
            <c:v>jährlich</c:v>
          </c:tx>
          <c:spPr>
            <a:solidFill>
              <a:srgbClr val="0000FF"/>
            </a:solidFill>
            <a:ln w="25400">
              <a:noFill/>
            </a:ln>
          </c:spPr>
          <c:invertIfNegative val="0"/>
          <c:cat>
            <c:strRef>
              <c:f>Geodrän!$A$41:$A$60</c:f>
              <c:strCache>
                <c:ptCount val="19"/>
                <c:pt idx="1">
                  <c:v>5 min</c:v>
                </c:pt>
                <c:pt idx="2">
                  <c:v>10 min</c:v>
                </c:pt>
                <c:pt idx="3">
                  <c:v>15 min</c:v>
                </c:pt>
                <c:pt idx="4">
                  <c:v>20 min</c:v>
                </c:pt>
                <c:pt idx="5">
                  <c:v>30 min</c:v>
                </c:pt>
                <c:pt idx="6">
                  <c:v>45 min</c:v>
                </c:pt>
                <c:pt idx="7">
                  <c:v>60 min</c:v>
                </c:pt>
                <c:pt idx="8">
                  <c:v>90 min</c:v>
                </c:pt>
                <c:pt idx="9">
                  <c:v>2 h</c:v>
                </c:pt>
                <c:pt idx="10">
                  <c:v>3 h</c:v>
                </c:pt>
                <c:pt idx="11">
                  <c:v>4 h</c:v>
                </c:pt>
                <c:pt idx="12">
                  <c:v>6 h</c:v>
                </c:pt>
                <c:pt idx="13">
                  <c:v>9 h</c:v>
                </c:pt>
                <c:pt idx="14">
                  <c:v>12 h</c:v>
                </c:pt>
                <c:pt idx="15">
                  <c:v>18 h</c:v>
                </c:pt>
                <c:pt idx="16">
                  <c:v>24 h</c:v>
                </c:pt>
                <c:pt idx="17">
                  <c:v>48 h</c:v>
                </c:pt>
                <c:pt idx="18">
                  <c:v>72 h</c:v>
                </c:pt>
              </c:strCache>
            </c:strRef>
          </c:cat>
          <c:val>
            <c:numRef>
              <c:f>Geodrän!$U$41:$U$60</c:f>
              <c:numCache>
                <c:formatCode>0,00000</c:formatCode>
                <c:ptCount val="20"/>
                <c:pt idx="1">
                  <c:v>1.4719244061092374E-2</c:v>
                </c:pt>
                <c:pt idx="2">
                  <c:v>1.4719244061092374E-2</c:v>
                </c:pt>
                <c:pt idx="3">
                  <c:v>1.4719244061092348E-2</c:v>
                </c:pt>
                <c:pt idx="4">
                  <c:v>1.4719244061092348E-2</c:v>
                </c:pt>
                <c:pt idx="5">
                  <c:v>1.471924406109236E-2</c:v>
                </c:pt>
                <c:pt idx="6">
                  <c:v>1.471924406109236E-2</c:v>
                </c:pt>
                <c:pt idx="7">
                  <c:v>1.471924406109236E-2</c:v>
                </c:pt>
                <c:pt idx="8">
                  <c:v>1.471924406109236E-2</c:v>
                </c:pt>
                <c:pt idx="9">
                  <c:v>1.471924406109236E-2</c:v>
                </c:pt>
                <c:pt idx="10">
                  <c:v>1.471924406109236E-2</c:v>
                </c:pt>
                <c:pt idx="11">
                  <c:v>1.471924406109236E-2</c:v>
                </c:pt>
                <c:pt idx="12">
                  <c:v>1.471924406109236E-2</c:v>
                </c:pt>
                <c:pt idx="13">
                  <c:v>1.2765764139404176E-2</c:v>
                </c:pt>
                <c:pt idx="14">
                  <c:v>1.039205888572493E-2</c:v>
                </c:pt>
                <c:pt idx="15">
                  <c:v>8.0637833976663388E-3</c:v>
                </c:pt>
                <c:pt idx="16">
                  <c:v>6.6441032220208567E-3</c:v>
                </c:pt>
                <c:pt idx="17">
                  <c:v>4.0460885005896251E-3</c:v>
                </c:pt>
                <c:pt idx="18">
                  <c:v>2.9813283688555126E-3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D8-4CC5-A20D-107D2CCE1817}"/>
            </c:ext>
          </c:extLst>
        </c:ser>
        <c:ser>
          <c:idx val="1"/>
          <c:order val="1"/>
          <c:tx>
            <c:v>5-jährlich</c:v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cat>
            <c:strRef>
              <c:f>Geodrän!$A$41:$A$60</c:f>
              <c:strCache>
                <c:ptCount val="19"/>
                <c:pt idx="1">
                  <c:v>5 min</c:v>
                </c:pt>
                <c:pt idx="2">
                  <c:v>10 min</c:v>
                </c:pt>
                <c:pt idx="3">
                  <c:v>15 min</c:v>
                </c:pt>
                <c:pt idx="4">
                  <c:v>20 min</c:v>
                </c:pt>
                <c:pt idx="5">
                  <c:v>30 min</c:v>
                </c:pt>
                <c:pt idx="6">
                  <c:v>45 min</c:v>
                </c:pt>
                <c:pt idx="7">
                  <c:v>60 min</c:v>
                </c:pt>
                <c:pt idx="8">
                  <c:v>90 min</c:v>
                </c:pt>
                <c:pt idx="9">
                  <c:v>2 h</c:v>
                </c:pt>
                <c:pt idx="10">
                  <c:v>3 h</c:v>
                </c:pt>
                <c:pt idx="11">
                  <c:v>4 h</c:v>
                </c:pt>
                <c:pt idx="12">
                  <c:v>6 h</c:v>
                </c:pt>
                <c:pt idx="13">
                  <c:v>9 h</c:v>
                </c:pt>
                <c:pt idx="14">
                  <c:v>12 h</c:v>
                </c:pt>
                <c:pt idx="15">
                  <c:v>18 h</c:v>
                </c:pt>
                <c:pt idx="16">
                  <c:v>24 h</c:v>
                </c:pt>
                <c:pt idx="17">
                  <c:v>48 h</c:v>
                </c:pt>
                <c:pt idx="18">
                  <c:v>72 h</c:v>
                </c:pt>
              </c:strCache>
            </c:strRef>
          </c:cat>
          <c:val>
            <c:numRef>
              <c:f>Geodrän!$V$41:$V$60</c:f>
              <c:numCache>
                <c:formatCode>0,00000</c:formatCode>
                <c:ptCount val="20"/>
                <c:pt idx="1">
                  <c:v>1.4719244061092374E-2</c:v>
                </c:pt>
                <c:pt idx="2">
                  <c:v>1.4719244061092374E-2</c:v>
                </c:pt>
                <c:pt idx="3">
                  <c:v>1.4719244061092374E-2</c:v>
                </c:pt>
                <c:pt idx="4">
                  <c:v>1.4719244061092348E-2</c:v>
                </c:pt>
                <c:pt idx="5">
                  <c:v>1.4719244061092348E-2</c:v>
                </c:pt>
                <c:pt idx="6">
                  <c:v>1.4719244061092348E-2</c:v>
                </c:pt>
                <c:pt idx="7">
                  <c:v>1.471924406109236E-2</c:v>
                </c:pt>
                <c:pt idx="8">
                  <c:v>1.471924406109236E-2</c:v>
                </c:pt>
                <c:pt idx="9">
                  <c:v>1.471924406109236E-2</c:v>
                </c:pt>
                <c:pt idx="10">
                  <c:v>1.471924406109236E-2</c:v>
                </c:pt>
                <c:pt idx="11">
                  <c:v>1.471924406109236E-2</c:v>
                </c:pt>
                <c:pt idx="12">
                  <c:v>1.471924406109236E-2</c:v>
                </c:pt>
                <c:pt idx="13">
                  <c:v>1.471924406109236E-2</c:v>
                </c:pt>
                <c:pt idx="14">
                  <c:v>1.471924406109236E-2</c:v>
                </c:pt>
                <c:pt idx="15">
                  <c:v>1.2288751600387294E-2</c:v>
                </c:pt>
                <c:pt idx="16">
                  <c:v>9.8298655361693209E-3</c:v>
                </c:pt>
                <c:pt idx="17">
                  <c:v>5.6645239008254744E-3</c:v>
                </c:pt>
                <c:pt idx="18">
                  <c:v>4.0716427437512432E-3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2D8-4CC5-A20D-107D2CCE18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2367616"/>
        <c:axId val="1"/>
      </c:barChart>
      <c:lineChart>
        <c:grouping val="standard"/>
        <c:varyColors val="0"/>
        <c:ser>
          <c:idx val="2"/>
          <c:order val="2"/>
          <c:tx>
            <c:v>Leistungsfähigkeit</c:v>
          </c:tx>
          <c:spPr>
            <a:ln w="38100">
              <a:solidFill>
                <a:srgbClr val="339933"/>
              </a:solidFill>
              <a:prstDash val="solid"/>
            </a:ln>
          </c:spPr>
          <c:marker>
            <c:symbol val="none"/>
          </c:marker>
          <c:cat>
            <c:strRef>
              <c:f>Geodrän!$A$41:$A$60</c:f>
              <c:strCache>
                <c:ptCount val="19"/>
                <c:pt idx="1">
                  <c:v>5 min</c:v>
                </c:pt>
                <c:pt idx="2">
                  <c:v>10 min</c:v>
                </c:pt>
                <c:pt idx="3">
                  <c:v>15 min</c:v>
                </c:pt>
                <c:pt idx="4">
                  <c:v>20 min</c:v>
                </c:pt>
                <c:pt idx="5">
                  <c:v>30 min</c:v>
                </c:pt>
                <c:pt idx="6">
                  <c:v>45 min</c:v>
                </c:pt>
                <c:pt idx="7">
                  <c:v>60 min</c:v>
                </c:pt>
                <c:pt idx="8">
                  <c:v>90 min</c:v>
                </c:pt>
                <c:pt idx="9">
                  <c:v>2 h</c:v>
                </c:pt>
                <c:pt idx="10">
                  <c:v>3 h</c:v>
                </c:pt>
                <c:pt idx="11">
                  <c:v>4 h</c:v>
                </c:pt>
                <c:pt idx="12">
                  <c:v>6 h</c:v>
                </c:pt>
                <c:pt idx="13">
                  <c:v>9 h</c:v>
                </c:pt>
                <c:pt idx="14">
                  <c:v>12 h</c:v>
                </c:pt>
                <c:pt idx="15">
                  <c:v>18 h</c:v>
                </c:pt>
                <c:pt idx="16">
                  <c:v>24 h</c:v>
                </c:pt>
                <c:pt idx="17">
                  <c:v>48 h</c:v>
                </c:pt>
                <c:pt idx="18">
                  <c:v>72 h</c:v>
                </c:pt>
              </c:strCache>
            </c:strRef>
          </c:cat>
          <c:val>
            <c:numRef>
              <c:f>Geodrän!$W$41:$W$60</c:f>
              <c:numCache>
                <c:formatCode>0,00000</c:formatCode>
                <c:ptCount val="20"/>
                <c:pt idx="0">
                  <c:v>0.17199999999999999</c:v>
                </c:pt>
                <c:pt idx="1">
                  <c:v>0.17199999999999999</c:v>
                </c:pt>
                <c:pt idx="2">
                  <c:v>0.17199999999999999</c:v>
                </c:pt>
                <c:pt idx="3">
                  <c:v>0.17199999999999999</c:v>
                </c:pt>
                <c:pt idx="4">
                  <c:v>0.17199999999999999</c:v>
                </c:pt>
                <c:pt idx="5">
                  <c:v>0.17199999999999999</c:v>
                </c:pt>
                <c:pt idx="6">
                  <c:v>0.17199999999999999</c:v>
                </c:pt>
                <c:pt idx="7">
                  <c:v>0.17199999999999999</c:v>
                </c:pt>
                <c:pt idx="8">
                  <c:v>0.17199999999999999</c:v>
                </c:pt>
                <c:pt idx="9">
                  <c:v>0.17199999999999999</c:v>
                </c:pt>
                <c:pt idx="10">
                  <c:v>0.17199999999999999</c:v>
                </c:pt>
                <c:pt idx="11">
                  <c:v>0.17199999999999999</c:v>
                </c:pt>
                <c:pt idx="12">
                  <c:v>0.17199999999999999</c:v>
                </c:pt>
                <c:pt idx="13">
                  <c:v>0.17199999999999999</c:v>
                </c:pt>
                <c:pt idx="14">
                  <c:v>0.17199999999999999</c:v>
                </c:pt>
                <c:pt idx="15">
                  <c:v>0.17199999999999999</c:v>
                </c:pt>
                <c:pt idx="16">
                  <c:v>0.17199999999999999</c:v>
                </c:pt>
                <c:pt idx="17">
                  <c:v>0.17199999999999999</c:v>
                </c:pt>
                <c:pt idx="18">
                  <c:v>0.17199999999999999</c:v>
                </c:pt>
                <c:pt idx="19">
                  <c:v>0.17199999999999999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2D8-4CC5-A20D-107D2CCE18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367616"/>
        <c:axId val="1"/>
      </c:lineChart>
      <c:catAx>
        <c:axId val="1423676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Niederschlagsdauer</a:t>
                </a:r>
              </a:p>
            </c:rich>
          </c:tx>
          <c:layout>
            <c:manualLayout>
              <c:xMode val="edge"/>
              <c:yMode val="edge"/>
              <c:x val="0.51799345692475462"/>
              <c:y val="0.92917847025495748"/>
            </c:manualLayout>
          </c:layout>
          <c:overlay val="0"/>
          <c:spPr>
            <a:noFill/>
            <a:ln w="25400">
              <a:noFill/>
            </a:ln>
          </c:spPr>
        </c:title>
        <c:numFmt formatCode="Standard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l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Abfluß am Böschungsfuß [l/s*m]</a:t>
                </a:r>
              </a:p>
            </c:rich>
          </c:tx>
          <c:layout>
            <c:manualLayout>
              <c:xMode val="edge"/>
              <c:yMode val="edge"/>
              <c:x val="7.6335877862595417E-3"/>
              <c:y val="1.4164305949008499E-2"/>
            </c:manualLayout>
          </c:layout>
          <c:overlay val="0"/>
          <c:spPr>
            <a:noFill/>
            <a:ln w="25400">
              <a:noFill/>
            </a:ln>
          </c:spPr>
        </c:title>
        <c:numFmt formatCode="0.00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42367616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t"/>
      <c:legendEntry>
        <c:idx val="0"/>
        <c:txPr>
          <a:bodyPr/>
          <a:lstStyle/>
          <a:p>
            <a:pPr>
              <a:defRPr sz="73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</c:legendEntry>
      <c:layout>
        <c:manualLayout>
          <c:xMode val="edge"/>
          <c:yMode val="edge"/>
          <c:x val="0.68375136314067608"/>
          <c:y val="1.4164305949008499E-2"/>
          <c:w val="0.30643402399127589"/>
          <c:h val="7.0821529745042494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>
      <c:oddHeader>&amp;B</c:oddHeader>
      <c:oddFooter>Seite &amp;S</c:oddFooter>
    </c:headerFooter>
    <c:pageMargins b="0.984251969" l="0.78740157499999996" r="0.78740157499999996" t="0.984251969" header="0.4921259845" footer="0.4921259845"/>
    <c:pageSetup paperSize="9" orientation="landscape" horizontalDpi="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6979917090408593E-2"/>
          <c:y val="0.10027126807902502"/>
          <c:w val="0.94854689744444021"/>
          <c:h val="0.77777983618054547"/>
        </c:manualLayout>
      </c:layout>
      <c:barChart>
        <c:barDir val="col"/>
        <c:grouping val="clustered"/>
        <c:varyColors val="0"/>
        <c:ser>
          <c:idx val="0"/>
          <c:order val="0"/>
          <c:tx>
            <c:v>jährlich</c:v>
          </c:tx>
          <c:spPr>
            <a:solidFill>
              <a:srgbClr val="0000FF"/>
            </a:solidFill>
            <a:ln w="25400">
              <a:noFill/>
            </a:ln>
          </c:spPr>
          <c:invertIfNegative val="0"/>
          <c:cat>
            <c:strRef>
              <c:f>Kiesdrän!$A$41:$A$60</c:f>
              <c:strCache>
                <c:ptCount val="19"/>
                <c:pt idx="1">
                  <c:v>5 min</c:v>
                </c:pt>
                <c:pt idx="2">
                  <c:v>10 min</c:v>
                </c:pt>
                <c:pt idx="3">
                  <c:v>15 min</c:v>
                </c:pt>
                <c:pt idx="4">
                  <c:v>20 min</c:v>
                </c:pt>
                <c:pt idx="5">
                  <c:v>30 min</c:v>
                </c:pt>
                <c:pt idx="6">
                  <c:v>45 min</c:v>
                </c:pt>
                <c:pt idx="7">
                  <c:v>60 min</c:v>
                </c:pt>
                <c:pt idx="8">
                  <c:v>90 min</c:v>
                </c:pt>
                <c:pt idx="9">
                  <c:v>2 h</c:v>
                </c:pt>
                <c:pt idx="10">
                  <c:v>3 h</c:v>
                </c:pt>
                <c:pt idx="11">
                  <c:v>4 h</c:v>
                </c:pt>
                <c:pt idx="12">
                  <c:v>6 h</c:v>
                </c:pt>
                <c:pt idx="13">
                  <c:v>9 h</c:v>
                </c:pt>
                <c:pt idx="14">
                  <c:v>12 h</c:v>
                </c:pt>
                <c:pt idx="15">
                  <c:v>18 h</c:v>
                </c:pt>
                <c:pt idx="16">
                  <c:v>24 h</c:v>
                </c:pt>
                <c:pt idx="17">
                  <c:v>48 h</c:v>
                </c:pt>
                <c:pt idx="18">
                  <c:v>72 h</c:v>
                </c:pt>
              </c:strCache>
            </c:strRef>
          </c:cat>
          <c:val>
            <c:numRef>
              <c:f>Kiesdrän!$U$41:$U$60</c:f>
              <c:numCache>
                <c:formatCode>0,00000</c:formatCode>
                <c:ptCount val="20"/>
                <c:pt idx="1">
                  <c:v>7.4257425742574291E-4</c:v>
                </c:pt>
                <c:pt idx="2">
                  <c:v>1.4851485148514858E-3</c:v>
                </c:pt>
                <c:pt idx="3">
                  <c:v>2.227722772277228E-3</c:v>
                </c:pt>
                <c:pt idx="4">
                  <c:v>2.9702970297029712E-3</c:v>
                </c:pt>
                <c:pt idx="5">
                  <c:v>4.4554455445544559E-3</c:v>
                </c:pt>
                <c:pt idx="6">
                  <c:v>6.6831683168316848E-3</c:v>
                </c:pt>
                <c:pt idx="7">
                  <c:v>7.4257425742574271E-3</c:v>
                </c:pt>
                <c:pt idx="8">
                  <c:v>8.3663366336633686E-3</c:v>
                </c:pt>
                <c:pt idx="9">
                  <c:v>9.0594059405940622E-3</c:v>
                </c:pt>
                <c:pt idx="10">
                  <c:v>1.0198019801980202E-2</c:v>
                </c:pt>
                <c:pt idx="11">
                  <c:v>1.1039603960396042E-2</c:v>
                </c:pt>
                <c:pt idx="12">
                  <c:v>1.2376237623762379E-2</c:v>
                </c:pt>
                <c:pt idx="13">
                  <c:v>1.3910891089108915E-2</c:v>
                </c:pt>
                <c:pt idx="14">
                  <c:v>1.50990099009901E-2</c:v>
                </c:pt>
                <c:pt idx="15">
                  <c:v>1.7574257425742576E-2</c:v>
                </c:pt>
                <c:pt idx="16">
                  <c:v>1.930693069306931E-2</c:v>
                </c:pt>
                <c:pt idx="17">
                  <c:v>1.3676003048314376E-2</c:v>
                </c:pt>
                <c:pt idx="18">
                  <c:v>1.0077054877705331E-2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C5-4505-975B-038EC11EF00F}"/>
            </c:ext>
          </c:extLst>
        </c:ser>
        <c:ser>
          <c:idx val="1"/>
          <c:order val="1"/>
          <c:tx>
            <c:v>5-jährlich</c:v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cat>
            <c:strRef>
              <c:f>Kiesdrän!$A$41:$A$60</c:f>
              <c:strCache>
                <c:ptCount val="19"/>
                <c:pt idx="1">
                  <c:v>5 min</c:v>
                </c:pt>
                <c:pt idx="2">
                  <c:v>10 min</c:v>
                </c:pt>
                <c:pt idx="3">
                  <c:v>15 min</c:v>
                </c:pt>
                <c:pt idx="4">
                  <c:v>20 min</c:v>
                </c:pt>
                <c:pt idx="5">
                  <c:v>30 min</c:v>
                </c:pt>
                <c:pt idx="6">
                  <c:v>45 min</c:v>
                </c:pt>
                <c:pt idx="7">
                  <c:v>60 min</c:v>
                </c:pt>
                <c:pt idx="8">
                  <c:v>90 min</c:v>
                </c:pt>
                <c:pt idx="9">
                  <c:v>2 h</c:v>
                </c:pt>
                <c:pt idx="10">
                  <c:v>3 h</c:v>
                </c:pt>
                <c:pt idx="11">
                  <c:v>4 h</c:v>
                </c:pt>
                <c:pt idx="12">
                  <c:v>6 h</c:v>
                </c:pt>
                <c:pt idx="13">
                  <c:v>9 h</c:v>
                </c:pt>
                <c:pt idx="14">
                  <c:v>12 h</c:v>
                </c:pt>
                <c:pt idx="15">
                  <c:v>18 h</c:v>
                </c:pt>
                <c:pt idx="16">
                  <c:v>24 h</c:v>
                </c:pt>
                <c:pt idx="17">
                  <c:v>48 h</c:v>
                </c:pt>
                <c:pt idx="18">
                  <c:v>72 h</c:v>
                </c:pt>
              </c:strCache>
            </c:strRef>
          </c:cat>
          <c:val>
            <c:numRef>
              <c:f>Kiesdrän!$V$41:$V$60</c:f>
              <c:numCache>
                <c:formatCode>0,00000</c:formatCode>
                <c:ptCount val="20"/>
                <c:pt idx="1">
                  <c:v>7.4257425742574237E-4</c:v>
                </c:pt>
                <c:pt idx="2">
                  <c:v>1.4851485148514858E-3</c:v>
                </c:pt>
                <c:pt idx="3">
                  <c:v>2.2277227722772284E-3</c:v>
                </c:pt>
                <c:pt idx="4">
                  <c:v>2.9702970297029708E-3</c:v>
                </c:pt>
                <c:pt idx="5">
                  <c:v>4.4554455445544559E-3</c:v>
                </c:pt>
                <c:pt idx="6">
                  <c:v>6.6831683168316848E-3</c:v>
                </c:pt>
                <c:pt idx="7">
                  <c:v>8.9108910891089119E-3</c:v>
                </c:pt>
                <c:pt idx="8">
                  <c:v>1.336633663366337E-2</c:v>
                </c:pt>
                <c:pt idx="9">
                  <c:v>1.5544554455445546E-2</c:v>
                </c:pt>
                <c:pt idx="10">
                  <c:v>1.7178217821782183E-2</c:v>
                </c:pt>
                <c:pt idx="11">
                  <c:v>1.8415841584158422E-2</c:v>
                </c:pt>
                <c:pt idx="12">
                  <c:v>2.0346534653465351E-2</c:v>
                </c:pt>
                <c:pt idx="13">
                  <c:v>2.2524752475247524E-2</c:v>
                </c:pt>
                <c:pt idx="14">
                  <c:v>2.4207920792079209E-2</c:v>
                </c:pt>
                <c:pt idx="15">
                  <c:v>2.6782178217821789E-2</c:v>
                </c:pt>
                <c:pt idx="16">
                  <c:v>2.8564356435643572E-2</c:v>
                </c:pt>
                <c:pt idx="17">
                  <c:v>1.9146404267640124E-2</c:v>
                </c:pt>
                <c:pt idx="18">
                  <c:v>1.3762377804408994E-2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5C5-4505-975B-038EC11EF0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30"/>
        <c:axId val="142443736"/>
        <c:axId val="1"/>
      </c:barChart>
      <c:lineChart>
        <c:grouping val="standard"/>
        <c:varyColors val="0"/>
        <c:ser>
          <c:idx val="2"/>
          <c:order val="2"/>
          <c:tx>
            <c:v>Leistungsfähigkeit</c:v>
          </c:tx>
          <c:spPr>
            <a:ln w="38100">
              <a:solidFill>
                <a:srgbClr val="339933"/>
              </a:solidFill>
              <a:prstDash val="solid"/>
            </a:ln>
          </c:spPr>
          <c:marker>
            <c:symbol val="none"/>
          </c:marker>
          <c:cat>
            <c:strRef>
              <c:f>Kiesdrän!$A$41:$A$60</c:f>
              <c:strCache>
                <c:ptCount val="19"/>
                <c:pt idx="1">
                  <c:v>5 min</c:v>
                </c:pt>
                <c:pt idx="2">
                  <c:v>10 min</c:v>
                </c:pt>
                <c:pt idx="3">
                  <c:v>15 min</c:v>
                </c:pt>
                <c:pt idx="4">
                  <c:v>20 min</c:v>
                </c:pt>
                <c:pt idx="5">
                  <c:v>30 min</c:v>
                </c:pt>
                <c:pt idx="6">
                  <c:v>45 min</c:v>
                </c:pt>
                <c:pt idx="7">
                  <c:v>60 min</c:v>
                </c:pt>
                <c:pt idx="8">
                  <c:v>90 min</c:v>
                </c:pt>
                <c:pt idx="9">
                  <c:v>2 h</c:v>
                </c:pt>
                <c:pt idx="10">
                  <c:v>3 h</c:v>
                </c:pt>
                <c:pt idx="11">
                  <c:v>4 h</c:v>
                </c:pt>
                <c:pt idx="12">
                  <c:v>6 h</c:v>
                </c:pt>
                <c:pt idx="13">
                  <c:v>9 h</c:v>
                </c:pt>
                <c:pt idx="14">
                  <c:v>12 h</c:v>
                </c:pt>
                <c:pt idx="15">
                  <c:v>18 h</c:v>
                </c:pt>
                <c:pt idx="16">
                  <c:v>24 h</c:v>
                </c:pt>
                <c:pt idx="17">
                  <c:v>48 h</c:v>
                </c:pt>
                <c:pt idx="18">
                  <c:v>72 h</c:v>
                </c:pt>
              </c:strCache>
            </c:strRef>
          </c:cat>
          <c:val>
            <c:numRef>
              <c:f>Kiesdrän!$W$41:$W$60</c:f>
              <c:numCache>
                <c:formatCode>0,00000</c:formatCode>
                <c:ptCount val="20"/>
                <c:pt idx="0">
                  <c:v>2.9851115706299676E-2</c:v>
                </c:pt>
                <c:pt idx="1">
                  <c:v>2.9851115706299676E-2</c:v>
                </c:pt>
                <c:pt idx="2">
                  <c:v>2.9851115706299676E-2</c:v>
                </c:pt>
                <c:pt idx="3">
                  <c:v>2.9851115706299676E-2</c:v>
                </c:pt>
                <c:pt idx="4">
                  <c:v>2.9851115706299676E-2</c:v>
                </c:pt>
                <c:pt idx="5">
                  <c:v>2.9851115706299676E-2</c:v>
                </c:pt>
                <c:pt idx="6">
                  <c:v>2.9851115706299676E-2</c:v>
                </c:pt>
                <c:pt idx="7">
                  <c:v>2.9851115706299676E-2</c:v>
                </c:pt>
                <c:pt idx="8">
                  <c:v>2.9851115706299676E-2</c:v>
                </c:pt>
                <c:pt idx="9">
                  <c:v>2.9851115706299676E-2</c:v>
                </c:pt>
                <c:pt idx="10">
                  <c:v>2.9851115706299676E-2</c:v>
                </c:pt>
                <c:pt idx="11">
                  <c:v>2.9851115706299676E-2</c:v>
                </c:pt>
                <c:pt idx="12">
                  <c:v>2.9851115706299676E-2</c:v>
                </c:pt>
                <c:pt idx="13">
                  <c:v>2.9851115706299676E-2</c:v>
                </c:pt>
                <c:pt idx="14">
                  <c:v>2.9851115706299676E-2</c:v>
                </c:pt>
                <c:pt idx="15">
                  <c:v>2.9851115706299676E-2</c:v>
                </c:pt>
                <c:pt idx="16">
                  <c:v>2.9851115706299676E-2</c:v>
                </c:pt>
                <c:pt idx="17">
                  <c:v>2.9851115706299676E-2</c:v>
                </c:pt>
                <c:pt idx="18">
                  <c:v>2.9851115706299676E-2</c:v>
                </c:pt>
                <c:pt idx="19">
                  <c:v>2.9851115706299676E-2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5C5-4505-975B-038EC11EF0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443736"/>
        <c:axId val="1"/>
      </c:lineChart>
      <c:catAx>
        <c:axId val="1424437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Niederschlagsdauer</a:t>
                </a:r>
              </a:p>
            </c:rich>
          </c:tx>
          <c:layout>
            <c:manualLayout>
              <c:xMode val="edge"/>
              <c:yMode val="edge"/>
              <c:x val="0.5145419490854275"/>
              <c:y val="0.93225178970769207"/>
            </c:manualLayout>
          </c:layout>
          <c:overlay val="0"/>
          <c:spPr>
            <a:noFill/>
            <a:ln w="25400">
              <a:noFill/>
            </a:ln>
          </c:spPr>
        </c:title>
        <c:numFmt formatCode="Standard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Abfluß am Böschungsfuß [l/s*m]</a:t>
                </a:r>
              </a:p>
            </c:rich>
          </c:tx>
          <c:layout>
            <c:manualLayout>
              <c:xMode val="edge"/>
              <c:yMode val="edge"/>
              <c:x val="5.5928472726676903E-3"/>
              <c:y val="1.3550171362030409E-2"/>
            </c:manualLayout>
          </c:layout>
          <c:overlay val="0"/>
          <c:spPr>
            <a:noFill/>
            <a:ln w="25400">
              <a:noFill/>
            </a:ln>
          </c:spPr>
        </c:title>
        <c:numFmt formatCode="0.00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42443736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63534745017504957"/>
          <c:y val="1.3550171362030409E-2"/>
          <c:w val="0.35906079490526571"/>
          <c:h val="7.8590993899776362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>
      <c:oddHeader>&amp;B</c:oddHeader>
    </c:headerFooter>
    <c:pageMargins b="0.984251969" l="0.78740157499999996" r="0.78740157499999996" t="0.984251969" header="0.4921259845" footer="0.4921259845"/>
    <c:pageSetup paperSize="9" orientation="landscape" horizontalDpi="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13</xdr:row>
      <xdr:rowOff>142875</xdr:rowOff>
    </xdr:from>
    <xdr:to>
      <xdr:col>13</xdr:col>
      <xdr:colOff>523875</xdr:colOff>
      <xdr:row>34</xdr:row>
      <xdr:rowOff>104775</xdr:rowOff>
    </xdr:to>
    <xdr:graphicFrame macro="">
      <xdr:nvGraphicFramePr>
        <xdr:cNvPr id="1026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28575</xdr:rowOff>
    </xdr:from>
    <xdr:to>
      <xdr:col>13</xdr:col>
      <xdr:colOff>600075</xdr:colOff>
      <xdr:row>34</xdr:row>
      <xdr:rowOff>142875</xdr:rowOff>
    </xdr:to>
    <xdr:graphicFrame macro="">
      <xdr:nvGraphicFramePr>
        <xdr:cNvPr id="204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60"/>
  <sheetViews>
    <sheetView topLeftCell="A14" zoomScale="75" workbookViewId="0">
      <selection activeCell="T29" sqref="T29"/>
    </sheetView>
  </sheetViews>
  <sheetFormatPr baseColWidth="10" defaultRowHeight="12.75" x14ac:dyDescent="0.2"/>
  <cols>
    <col min="1" max="1" width="8.5703125" customWidth="1"/>
    <col min="2" max="2" width="9.28515625" customWidth="1"/>
    <col min="3" max="3" width="10.140625" customWidth="1"/>
    <col min="4" max="4" width="7.5703125" customWidth="1"/>
    <col min="5" max="5" width="9.7109375" customWidth="1"/>
    <col min="6" max="6" width="10.7109375" customWidth="1"/>
    <col min="7" max="7" width="9.7109375" customWidth="1" collapsed="1"/>
    <col min="8" max="8" width="9.7109375" customWidth="1"/>
    <col min="9" max="9" width="9.42578125" customWidth="1"/>
    <col min="10" max="10" width="9.28515625" customWidth="1"/>
    <col min="11" max="11" width="10.140625" customWidth="1"/>
    <col min="12" max="12" width="10.28515625" customWidth="1"/>
    <col min="13" max="13" width="8.7109375" customWidth="1"/>
    <col min="14" max="14" width="8.42578125" customWidth="1"/>
    <col min="15" max="15" width="8.7109375" customWidth="1"/>
    <col min="16" max="16" width="8.85546875" customWidth="1"/>
    <col min="17" max="17" width="9.140625" customWidth="1"/>
    <col min="18" max="18" width="7.5703125" customWidth="1"/>
    <col min="19" max="19" width="8.5703125" customWidth="1"/>
    <col min="20" max="20" width="8.140625" customWidth="1"/>
    <col min="21" max="21" width="10.7109375" customWidth="1"/>
    <col min="22" max="22" width="10.28515625" customWidth="1"/>
    <col min="24" max="24" width="12.28515625" customWidth="1"/>
    <col min="25" max="27" width="9.42578125" customWidth="1"/>
    <col min="28" max="28" width="9.28515625" customWidth="1"/>
    <col min="29" max="29" width="9.42578125" customWidth="1"/>
    <col min="30" max="30" width="9" customWidth="1"/>
  </cols>
  <sheetData>
    <row r="1" spans="1:51" ht="18" x14ac:dyDescent="0.25">
      <c r="A1" s="1" t="s">
        <v>0</v>
      </c>
      <c r="C1" s="1"/>
      <c r="AE1" s="4"/>
      <c r="AF1" s="4"/>
      <c r="AG1" s="5"/>
      <c r="AH1" s="6"/>
      <c r="AL1" s="5"/>
      <c r="AQ1" s="7"/>
      <c r="AR1" s="7"/>
      <c r="AW1" s="7"/>
    </row>
    <row r="2" spans="1:51" ht="12.75" customHeight="1" x14ac:dyDescent="0.25">
      <c r="A2" s="8" t="s">
        <v>1</v>
      </c>
      <c r="C2" s="1"/>
      <c r="S2" s="10"/>
      <c r="T2" s="10"/>
      <c r="AE2" s="4"/>
      <c r="AF2" s="4"/>
      <c r="AG2" s="5"/>
      <c r="AH2" s="6"/>
      <c r="AL2" s="5"/>
      <c r="AQ2" s="5"/>
    </row>
    <row r="3" spans="1:51" x14ac:dyDescent="0.2">
      <c r="S3" s="10"/>
      <c r="T3" s="10"/>
      <c r="AE3" s="4"/>
      <c r="AF3" s="4"/>
      <c r="AG3" s="5"/>
      <c r="AH3" s="6"/>
      <c r="AL3" s="5"/>
      <c r="AQ3" s="5"/>
      <c r="AW3" s="7"/>
    </row>
    <row r="4" spans="1:51" x14ac:dyDescent="0.2">
      <c r="A4" s="73" t="s">
        <v>2</v>
      </c>
      <c r="B4" s="8"/>
      <c r="C4" s="11" t="s">
        <v>3</v>
      </c>
      <c r="D4" s="11"/>
      <c r="E4" s="7"/>
      <c r="F4" s="2" t="s">
        <v>4</v>
      </c>
      <c r="G4" s="3" t="s">
        <v>5</v>
      </c>
      <c r="H4" s="3"/>
      <c r="N4" s="7"/>
      <c r="T4" s="10"/>
      <c r="AE4" s="4"/>
      <c r="AG4" s="5"/>
      <c r="AL4" s="5"/>
      <c r="AQ4" s="5"/>
    </row>
    <row r="5" spans="1:51" x14ac:dyDescent="0.2">
      <c r="A5" s="8"/>
      <c r="B5" s="12"/>
      <c r="C5" s="7"/>
      <c r="D5" s="7"/>
      <c r="E5" s="7"/>
      <c r="T5" s="10"/>
      <c r="AE5" s="4"/>
      <c r="AG5" s="5"/>
      <c r="AL5" s="5"/>
      <c r="AQ5" s="5"/>
    </row>
    <row r="6" spans="1:51" x14ac:dyDescent="0.2">
      <c r="A6" s="13" t="s">
        <v>6</v>
      </c>
      <c r="D6" s="7"/>
      <c r="I6" s="13" t="s">
        <v>7</v>
      </c>
      <c r="U6" s="17"/>
      <c r="AL6" s="5"/>
      <c r="AQ6" s="5"/>
    </row>
    <row r="7" spans="1:51" x14ac:dyDescent="0.2">
      <c r="A7" t="s">
        <v>8</v>
      </c>
      <c r="E7" s="14">
        <v>9.9999999999999995E-7</v>
      </c>
      <c r="F7" s="15" t="s">
        <v>9</v>
      </c>
      <c r="I7" s="8" t="s">
        <v>10</v>
      </c>
      <c r="M7" s="11" t="s">
        <v>11</v>
      </c>
      <c r="N7" s="3"/>
      <c r="T7" s="17"/>
      <c r="AL7" s="5"/>
      <c r="AQ7" s="5"/>
      <c r="AW7" s="18"/>
      <c r="AY7" s="19"/>
    </row>
    <row r="8" spans="1:51" x14ac:dyDescent="0.2">
      <c r="A8" t="s">
        <v>12</v>
      </c>
      <c r="E8" s="20">
        <v>0</v>
      </c>
      <c r="F8" s="15" t="s">
        <v>13</v>
      </c>
      <c r="I8" s="7" t="s">
        <v>14</v>
      </c>
      <c r="M8" s="3">
        <v>0.86</v>
      </c>
      <c r="N8" t="s">
        <v>15</v>
      </c>
      <c r="T8" s="17"/>
    </row>
    <row r="9" spans="1:51" x14ac:dyDescent="0.2">
      <c r="I9" t="s">
        <v>8</v>
      </c>
      <c r="M9" s="21">
        <f>$M$8*$M$11/$E$13/$M$10/1000</f>
        <v>0.2391068408531796</v>
      </c>
      <c r="N9" s="17" t="s">
        <v>9</v>
      </c>
      <c r="Q9" s="12"/>
      <c r="T9" s="86"/>
      <c r="U9" s="22"/>
    </row>
    <row r="10" spans="1:51" x14ac:dyDescent="0.2">
      <c r="A10" s="13" t="s">
        <v>16</v>
      </c>
      <c r="D10" s="5"/>
      <c r="I10" t="s">
        <v>17</v>
      </c>
      <c r="M10" s="16">
        <v>1.01E-2</v>
      </c>
      <c r="N10" s="17" t="s">
        <v>18</v>
      </c>
      <c r="T10" s="17"/>
      <c r="AE10" s="4"/>
      <c r="AG10" s="5"/>
      <c r="AL10" s="5"/>
      <c r="AQ10" s="5"/>
    </row>
    <row r="11" spans="1:51" x14ac:dyDescent="0.2">
      <c r="A11" t="s">
        <v>19</v>
      </c>
      <c r="E11" s="16">
        <v>15.5</v>
      </c>
      <c r="F11" s="17" t="s">
        <v>18</v>
      </c>
      <c r="I11" t="s">
        <v>20</v>
      </c>
      <c r="M11" s="3">
        <v>0.88</v>
      </c>
      <c r="N11" t="s">
        <v>21</v>
      </c>
      <c r="T11" s="87"/>
      <c r="AE11" s="4"/>
      <c r="AG11" s="5"/>
      <c r="AL11" s="5"/>
      <c r="AQ11" s="5"/>
    </row>
    <row r="12" spans="1:51" x14ac:dyDescent="0.2">
      <c r="A12" t="s">
        <v>22</v>
      </c>
      <c r="E12" s="16">
        <v>33</v>
      </c>
      <c r="F12" s="17" t="s">
        <v>23</v>
      </c>
      <c r="I12" t="s">
        <v>24</v>
      </c>
      <c r="M12" s="24">
        <f>$M$9*$E$13/$M$11</f>
        <v>8.5148514851485141E-2</v>
      </c>
      <c r="N12" t="s">
        <v>9</v>
      </c>
      <c r="S12" s="17"/>
      <c r="T12" s="87"/>
      <c r="U12" s="17"/>
      <c r="V12" s="17"/>
      <c r="AE12" s="4"/>
      <c r="AF12" s="19"/>
      <c r="AG12" s="5"/>
      <c r="AL12" s="5"/>
      <c r="AQ12" s="5"/>
    </row>
    <row r="13" spans="1:51" x14ac:dyDescent="0.2">
      <c r="A13" t="s">
        <v>25</v>
      </c>
      <c r="E13" s="23">
        <f>SIN(ATAN($E$12/100))</f>
        <v>0.31337745420390184</v>
      </c>
      <c r="F13" t="s">
        <v>21</v>
      </c>
      <c r="I13" t="s">
        <v>26</v>
      </c>
      <c r="M13" s="3">
        <v>5</v>
      </c>
      <c r="N13" t="s">
        <v>21</v>
      </c>
      <c r="S13" s="17"/>
      <c r="T13" s="87"/>
      <c r="U13" s="17"/>
      <c r="V13" s="17"/>
      <c r="AE13" s="4"/>
      <c r="AF13" s="4"/>
      <c r="AG13" s="5"/>
      <c r="AH13" s="6"/>
      <c r="AL13" s="5"/>
      <c r="AQ13" s="5"/>
    </row>
    <row r="14" spans="1:51" x14ac:dyDescent="0.2">
      <c r="M14" s="7"/>
      <c r="N14" s="7"/>
      <c r="S14" s="17"/>
      <c r="T14" s="87"/>
      <c r="U14" s="17"/>
      <c r="V14" s="17"/>
      <c r="AE14" s="4"/>
      <c r="AG14" s="5"/>
      <c r="AH14" s="6"/>
      <c r="AL14" s="5"/>
      <c r="AQ14" s="5"/>
    </row>
    <row r="15" spans="1:51" x14ac:dyDescent="0.2">
      <c r="S15" s="17"/>
      <c r="T15" s="17"/>
      <c r="U15" s="17"/>
      <c r="V15" s="17"/>
    </row>
    <row r="16" spans="1:51" x14ac:dyDescent="0.2">
      <c r="S16" s="17"/>
      <c r="T16" s="17"/>
      <c r="U16" s="17"/>
      <c r="V16" s="17"/>
    </row>
    <row r="17" spans="19:22" x14ac:dyDescent="0.2">
      <c r="S17" s="17"/>
      <c r="T17" s="17"/>
      <c r="U17" s="17"/>
      <c r="V17" s="17"/>
    </row>
    <row r="18" spans="19:22" x14ac:dyDescent="0.2">
      <c r="S18" s="17"/>
      <c r="T18" s="17"/>
      <c r="U18" s="17"/>
      <c r="V18" s="17"/>
    </row>
    <row r="19" spans="19:22" x14ac:dyDescent="0.2">
      <c r="S19" s="17"/>
      <c r="T19" s="17"/>
      <c r="U19" s="17"/>
      <c r="V19" s="17"/>
    </row>
    <row r="20" spans="19:22" x14ac:dyDescent="0.2">
      <c r="S20" s="17"/>
      <c r="T20" s="17"/>
      <c r="U20" s="17"/>
      <c r="V20" s="17"/>
    </row>
    <row r="21" spans="19:22" x14ac:dyDescent="0.2">
      <c r="S21" s="17"/>
      <c r="T21" s="17"/>
      <c r="U21" s="17"/>
      <c r="V21" s="17"/>
    </row>
    <row r="22" spans="19:22" x14ac:dyDescent="0.2">
      <c r="S22" s="17"/>
      <c r="T22" s="17"/>
      <c r="U22" s="17"/>
      <c r="V22" s="17"/>
    </row>
    <row r="23" spans="19:22" x14ac:dyDescent="0.2">
      <c r="S23" s="17"/>
      <c r="T23" s="17"/>
      <c r="U23" s="17"/>
      <c r="V23" s="17"/>
    </row>
    <row r="24" spans="19:22" x14ac:dyDescent="0.2">
      <c r="S24" s="17"/>
      <c r="T24" s="17"/>
      <c r="U24" s="17"/>
      <c r="V24" s="17"/>
    </row>
    <row r="25" spans="19:22" x14ac:dyDescent="0.2">
      <c r="S25" s="17"/>
      <c r="T25" s="17"/>
      <c r="U25" s="17"/>
      <c r="V25" s="17"/>
    </row>
    <row r="26" spans="19:22" x14ac:dyDescent="0.2">
      <c r="S26" s="17"/>
      <c r="T26" s="17"/>
      <c r="U26" s="17"/>
      <c r="V26" s="17"/>
    </row>
    <row r="27" spans="19:22" x14ac:dyDescent="0.2">
      <c r="S27" s="17"/>
      <c r="T27" s="17"/>
      <c r="U27" s="17"/>
      <c r="V27" s="17"/>
    </row>
    <row r="28" spans="19:22" x14ac:dyDescent="0.2">
      <c r="S28" s="17"/>
      <c r="T28" s="17"/>
      <c r="U28" s="17"/>
      <c r="V28" s="17"/>
    </row>
    <row r="29" spans="19:22" x14ac:dyDescent="0.2">
      <c r="S29" s="17"/>
      <c r="T29" s="17"/>
      <c r="U29" s="17"/>
      <c r="V29" s="17"/>
    </row>
    <row r="30" spans="19:22" x14ac:dyDescent="0.2">
      <c r="S30" s="17"/>
      <c r="T30" s="17"/>
      <c r="U30" s="17"/>
      <c r="V30" s="17"/>
    </row>
    <row r="31" spans="19:22" x14ac:dyDescent="0.2">
      <c r="S31" s="17"/>
      <c r="T31" s="17"/>
      <c r="U31" s="17"/>
      <c r="V31" s="17"/>
    </row>
    <row r="32" spans="19:22" x14ac:dyDescent="0.2">
      <c r="S32" s="17"/>
      <c r="T32" s="17"/>
      <c r="U32" s="17"/>
      <c r="V32" s="17"/>
    </row>
    <row r="33" spans="1:30" x14ac:dyDescent="0.2">
      <c r="S33" s="17"/>
      <c r="T33" s="17"/>
      <c r="U33" s="17"/>
      <c r="V33" s="17"/>
    </row>
    <row r="34" spans="1:30" x14ac:dyDescent="0.2">
      <c r="S34" s="17"/>
      <c r="T34" s="17"/>
      <c r="U34" s="17"/>
      <c r="V34" s="17"/>
    </row>
    <row r="35" spans="1:30" x14ac:dyDescent="0.2">
      <c r="S35" s="17"/>
      <c r="T35" s="17"/>
      <c r="U35" s="17"/>
      <c r="V35" s="17"/>
    </row>
    <row r="36" spans="1:30" x14ac:dyDescent="0.2">
      <c r="S36" s="17"/>
      <c r="T36" s="17"/>
      <c r="U36" s="17"/>
      <c r="V36" s="17"/>
    </row>
    <row r="37" spans="1:30" x14ac:dyDescent="0.2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25"/>
      <c r="N37" s="25"/>
      <c r="O37" s="4"/>
      <c r="P37" s="4"/>
      <c r="Q37" s="4"/>
      <c r="R37" s="4"/>
      <c r="S37" s="26"/>
      <c r="T37" s="26"/>
      <c r="U37" s="4"/>
      <c r="V37" s="4"/>
      <c r="W37" s="4"/>
      <c r="X37" s="4"/>
      <c r="Y37" s="4"/>
      <c r="Z37" s="4"/>
      <c r="AB37" s="27"/>
      <c r="AC37" s="4" t="s">
        <v>29</v>
      </c>
      <c r="AD37" s="28"/>
    </row>
    <row r="38" spans="1:30" x14ac:dyDescent="0.2">
      <c r="A38" s="29"/>
      <c r="B38" s="29"/>
      <c r="C38" s="4"/>
      <c r="D38" s="4"/>
      <c r="E38" s="25"/>
      <c r="F38" s="4"/>
      <c r="G38" s="29" t="s">
        <v>30</v>
      </c>
      <c r="H38" s="4"/>
      <c r="I38" s="4"/>
      <c r="J38" s="4"/>
      <c r="K38" s="30"/>
      <c r="L38" s="4"/>
      <c r="M38" s="29" t="s">
        <v>31</v>
      </c>
      <c r="N38" s="4"/>
      <c r="O38" s="25"/>
      <c r="P38" s="25"/>
      <c r="Q38" s="29" t="s">
        <v>32</v>
      </c>
      <c r="R38" s="25"/>
      <c r="S38" s="29" t="s">
        <v>32</v>
      </c>
      <c r="T38" s="26"/>
      <c r="U38" s="29" t="s">
        <v>33</v>
      </c>
      <c r="V38" s="25"/>
      <c r="W38" s="30"/>
      <c r="Z38" s="25"/>
      <c r="AA38" s="31"/>
      <c r="AB38" s="27"/>
      <c r="AC38" s="4" t="s">
        <v>34</v>
      </c>
      <c r="AD38" s="27"/>
    </row>
    <row r="39" spans="1:30" x14ac:dyDescent="0.2">
      <c r="A39" s="32" t="s">
        <v>35</v>
      </c>
      <c r="B39" s="33" t="s">
        <v>36</v>
      </c>
      <c r="C39" s="34"/>
      <c r="D39" s="4"/>
      <c r="E39" s="35" t="s">
        <v>37</v>
      </c>
      <c r="F39" s="4"/>
      <c r="G39" s="29" t="s">
        <v>38</v>
      </c>
      <c r="H39" s="4"/>
      <c r="I39" s="29" t="s">
        <v>31</v>
      </c>
      <c r="J39" s="4"/>
      <c r="K39" s="29" t="s">
        <v>39</v>
      </c>
      <c r="L39" s="4"/>
      <c r="M39" s="29" t="s">
        <v>40</v>
      </c>
      <c r="N39" s="4"/>
      <c r="O39" s="29" t="s">
        <v>41</v>
      </c>
      <c r="P39" s="28"/>
      <c r="Q39" s="4" t="s">
        <v>42</v>
      </c>
      <c r="R39" s="17"/>
      <c r="S39" s="29" t="s">
        <v>43</v>
      </c>
      <c r="T39" s="25"/>
      <c r="U39" s="29" t="s">
        <v>44</v>
      </c>
      <c r="V39" s="27"/>
      <c r="W39" s="36" t="s">
        <v>45</v>
      </c>
      <c r="X39" s="37" t="s">
        <v>46</v>
      </c>
      <c r="Y39" s="29" t="s">
        <v>47</v>
      </c>
      <c r="Z39" s="38"/>
      <c r="AA39" s="29" t="s">
        <v>48</v>
      </c>
      <c r="AB39" s="27"/>
      <c r="AC39" s="4" t="s">
        <v>49</v>
      </c>
      <c r="AD39" s="27"/>
    </row>
    <row r="40" spans="1:30" x14ac:dyDescent="0.2">
      <c r="A40" s="39"/>
      <c r="B40" s="40" t="s">
        <v>27</v>
      </c>
      <c r="C40" s="41" t="s">
        <v>28</v>
      </c>
      <c r="D40" s="39" t="s">
        <v>42</v>
      </c>
      <c r="E40" s="42" t="s">
        <v>27</v>
      </c>
      <c r="F40" s="43" t="s">
        <v>28</v>
      </c>
      <c r="G40" s="42" t="s">
        <v>27</v>
      </c>
      <c r="H40" s="43" t="s">
        <v>28</v>
      </c>
      <c r="I40" s="42" t="s">
        <v>27</v>
      </c>
      <c r="J40" s="43" t="s">
        <v>28</v>
      </c>
      <c r="K40" s="44" t="s">
        <v>27</v>
      </c>
      <c r="L40" s="45" t="s">
        <v>28</v>
      </c>
      <c r="M40" s="44" t="s">
        <v>27</v>
      </c>
      <c r="N40" s="45" t="s">
        <v>28</v>
      </c>
      <c r="O40" s="44" t="s">
        <v>27</v>
      </c>
      <c r="P40" s="45" t="s">
        <v>28</v>
      </c>
      <c r="Q40" s="44" t="s">
        <v>27</v>
      </c>
      <c r="R40" s="45" t="s">
        <v>28</v>
      </c>
      <c r="S40" s="44" t="s">
        <v>27</v>
      </c>
      <c r="T40" s="45" t="s">
        <v>28</v>
      </c>
      <c r="U40" s="46" t="s">
        <v>27</v>
      </c>
      <c r="V40" s="47" t="s">
        <v>28</v>
      </c>
      <c r="W40" s="48" t="s">
        <v>50</v>
      </c>
      <c r="X40" s="49" t="s">
        <v>51</v>
      </c>
      <c r="Y40" s="42" t="s">
        <v>27</v>
      </c>
      <c r="Z40" s="43" t="s">
        <v>28</v>
      </c>
      <c r="AA40" s="44" t="s">
        <v>27</v>
      </c>
      <c r="AB40" s="50" t="s">
        <v>28</v>
      </c>
      <c r="AC40" s="42" t="s">
        <v>27</v>
      </c>
      <c r="AD40" s="51" t="s">
        <v>28</v>
      </c>
    </row>
    <row r="41" spans="1:30" x14ac:dyDescent="0.2">
      <c r="A41" s="29"/>
      <c r="B41" s="52"/>
      <c r="C41" s="53"/>
      <c r="D41" s="29"/>
      <c r="E41" s="32"/>
      <c r="F41" s="54"/>
      <c r="G41" s="32"/>
      <c r="H41" s="54"/>
      <c r="I41" s="32"/>
      <c r="J41" s="54"/>
      <c r="K41" s="55"/>
      <c r="L41" s="56"/>
      <c r="M41" s="55"/>
      <c r="N41" s="56"/>
      <c r="O41" s="55"/>
      <c r="P41" s="56"/>
      <c r="Q41" s="55"/>
      <c r="R41" s="56"/>
      <c r="S41" s="55"/>
      <c r="T41" s="56"/>
      <c r="U41" s="57"/>
      <c r="V41" s="58"/>
      <c r="W41" s="59">
        <f t="shared" ref="W41:W60" si="0">$M$8/$M$13</f>
        <v>0.17199999999999999</v>
      </c>
      <c r="X41" s="37"/>
      <c r="Y41" s="32"/>
      <c r="Z41" s="54"/>
      <c r="AA41" s="55"/>
      <c r="AB41" s="60"/>
      <c r="AC41" s="61"/>
      <c r="AD41" s="62"/>
    </row>
    <row r="42" spans="1:30" x14ac:dyDescent="0.2">
      <c r="A42" s="32" t="s">
        <v>52</v>
      </c>
      <c r="B42" s="63">
        <v>7.2</v>
      </c>
      <c r="C42" s="63">
        <v>11.5</v>
      </c>
      <c r="D42" s="29">
        <v>300</v>
      </c>
      <c r="E42" s="64">
        <f t="shared" ref="E42:E57" si="1">B42/D42</f>
        <v>2.4E-2</v>
      </c>
      <c r="F42" s="64">
        <f t="shared" ref="F42:F57" si="2">C42/D42</f>
        <v>3.833333333333333E-2</v>
      </c>
      <c r="G42" s="64">
        <f>IF((E42-1000*$E$7)&gt;0,(E42-1000*$E$7),0)</f>
        <v>2.3E-2</v>
      </c>
      <c r="H42" s="64">
        <f>IF((F42-1000*$E$7)&gt;0,(F42-1000*$E$7),0)</f>
        <v>3.7333333333333329E-2</v>
      </c>
      <c r="I42" s="64">
        <f t="shared" ref="I42:J57" si="3">E42-G42</f>
        <v>1.0000000000000009E-3</v>
      </c>
      <c r="J42" s="64">
        <f t="shared" si="3"/>
        <v>1.0000000000000009E-3</v>
      </c>
      <c r="K42" s="65">
        <f t="shared" ref="K42:L57" si="4">I42/E42*100</f>
        <v>4.1666666666666705</v>
      </c>
      <c r="L42" s="65">
        <f t="shared" si="4"/>
        <v>2.6086956521739157</v>
      </c>
      <c r="M42" s="66">
        <f t="shared" ref="M42:M57" si="5">I42*D42</f>
        <v>0.30000000000000027</v>
      </c>
      <c r="N42" s="66">
        <f t="shared" ref="N42:N57" si="6">J42*D42</f>
        <v>0.30000000000000027</v>
      </c>
      <c r="O42" s="66">
        <f>IF(M42-$E$8&lt;=0,0,M42-$E$8)</f>
        <v>0.30000000000000027</v>
      </c>
      <c r="P42" s="66">
        <f>IF(N42-$E$8&lt;=0,0,N42-$E$8)</f>
        <v>0.30000000000000027</v>
      </c>
      <c r="Q42" s="66">
        <f t="shared" ref="Q42:R57" si="7">O42/I42</f>
        <v>300</v>
      </c>
      <c r="R42" s="66">
        <f t="shared" si="7"/>
        <v>300</v>
      </c>
      <c r="S42" s="67">
        <f t="shared" ref="S42:T59" si="8">IF($M$12*Q42&lt;$E$11,$M$12*Q42,$E$11)</f>
        <v>15.5</v>
      </c>
      <c r="T42" s="72">
        <f t="shared" si="8"/>
        <v>15.5</v>
      </c>
      <c r="U42" s="68">
        <f>S42*I42*COS(ATAN($E$12/100))</f>
        <v>1.4719244061092374E-2</v>
      </c>
      <c r="V42" s="69">
        <f>T42*J42*COS(ATAN($E$12/100))</f>
        <v>1.4719244061092374E-2</v>
      </c>
      <c r="W42" s="59">
        <f t="shared" si="0"/>
        <v>0.17199999999999999</v>
      </c>
      <c r="X42" s="56">
        <f t="shared" ref="X42:X59" si="9">$E$11/$M$12/3600</f>
        <v>5.0565245478036182E-2</v>
      </c>
      <c r="Y42" s="65">
        <f t="shared" ref="Y42:Y57" si="10">U42/W42*100</f>
        <v>8.5577000355188222</v>
      </c>
      <c r="Z42" s="65">
        <f t="shared" ref="Z42:Z57" si="11">V42/W42*100</f>
        <v>8.5577000355188222</v>
      </c>
      <c r="AA42" s="70" t="str">
        <f t="shared" ref="AA42:AA57" si="12">IF(W42&gt;=U42,"ja","nein")</f>
        <v>ja</v>
      </c>
      <c r="AB42" s="70" t="str">
        <f t="shared" ref="AB42:AB57" si="13">IF(W42&gt;=V42,"ja","nein")</f>
        <v>ja</v>
      </c>
      <c r="AC42" s="71">
        <f>X42*Y42/100</f>
        <v>4.3272220302340821E-3</v>
      </c>
      <c r="AD42" s="72">
        <f>X42*Z42/100</f>
        <v>4.3272220302340821E-3</v>
      </c>
    </row>
    <row r="43" spans="1:30" x14ac:dyDescent="0.2">
      <c r="A43" s="32" t="s">
        <v>53</v>
      </c>
      <c r="B43" s="63">
        <v>8.9</v>
      </c>
      <c r="C43" s="63">
        <v>14.6</v>
      </c>
      <c r="D43" s="29">
        <v>600</v>
      </c>
      <c r="E43" s="64">
        <f t="shared" si="1"/>
        <v>1.4833333333333334E-2</v>
      </c>
      <c r="F43" s="64">
        <f t="shared" si="2"/>
        <v>2.4333333333333332E-2</v>
      </c>
      <c r="G43" s="64">
        <f t="shared" ref="G43:G58" si="14">IF((E43-1000*E$7)&gt;0,(E43-1000*E$7),0)</f>
        <v>1.3833333333333333E-2</v>
      </c>
      <c r="H43" s="64">
        <f t="shared" ref="H43:H58" si="15">IF((F43-1000*E$7)&gt;0,(F43-1000*E$7),0)</f>
        <v>2.3333333333333331E-2</v>
      </c>
      <c r="I43" s="64">
        <f t="shared" si="3"/>
        <v>1.0000000000000009E-3</v>
      </c>
      <c r="J43" s="64">
        <f t="shared" si="3"/>
        <v>1.0000000000000009E-3</v>
      </c>
      <c r="K43" s="65">
        <f t="shared" si="4"/>
        <v>6.741573033707871</v>
      </c>
      <c r="L43" s="65">
        <f t="shared" si="4"/>
        <v>4.1095890410958944</v>
      </c>
      <c r="M43" s="66">
        <f t="shared" si="5"/>
        <v>0.60000000000000053</v>
      </c>
      <c r="N43" s="66">
        <f t="shared" si="6"/>
        <v>0.60000000000000053</v>
      </c>
      <c r="O43" s="66">
        <f t="shared" ref="O43:O58" si="16">IF(M43-E$8&lt;=0,0,M43-E$8)</f>
        <v>0.60000000000000053</v>
      </c>
      <c r="P43" s="66">
        <f t="shared" ref="P43:P58" si="17">IF(N43-E$8&lt;=0,0,N43-E$8)</f>
        <v>0.60000000000000053</v>
      </c>
      <c r="Q43" s="66">
        <f t="shared" si="7"/>
        <v>600</v>
      </c>
      <c r="R43" s="66">
        <f t="shared" si="7"/>
        <v>600</v>
      </c>
      <c r="S43" s="67">
        <f t="shared" si="8"/>
        <v>15.5</v>
      </c>
      <c r="T43" s="72">
        <f t="shared" si="8"/>
        <v>15.5</v>
      </c>
      <c r="U43" s="68">
        <f t="shared" ref="U43:U59" si="18">S43*I43*COS(ATAN($E$12/100))</f>
        <v>1.4719244061092374E-2</v>
      </c>
      <c r="V43" s="69">
        <f t="shared" ref="V43:V59" si="19">T43*J43*COS(ATAN($E$12/100))</f>
        <v>1.4719244061092374E-2</v>
      </c>
      <c r="W43" s="59">
        <f t="shared" si="0"/>
        <v>0.17199999999999999</v>
      </c>
      <c r="X43" s="56">
        <f t="shared" si="9"/>
        <v>5.0565245478036182E-2</v>
      </c>
      <c r="Y43" s="65">
        <f t="shared" si="10"/>
        <v>8.5577000355188222</v>
      </c>
      <c r="Z43" s="65">
        <f t="shared" si="11"/>
        <v>8.5577000355188222</v>
      </c>
      <c r="AA43" s="70" t="str">
        <f t="shared" si="12"/>
        <v>ja</v>
      </c>
      <c r="AB43" s="70" t="str">
        <f t="shared" si="13"/>
        <v>ja</v>
      </c>
      <c r="AC43" s="71">
        <f t="shared" ref="AC43:AC58" si="20">X43*Y43/100</f>
        <v>4.3272220302340821E-3</v>
      </c>
      <c r="AD43" s="72">
        <f t="shared" ref="AD43:AD58" si="21">X43*Z43/100</f>
        <v>4.3272220302340821E-3</v>
      </c>
    </row>
    <row r="44" spans="1:30" x14ac:dyDescent="0.2">
      <c r="A44" s="32" t="s">
        <v>54</v>
      </c>
      <c r="B44" s="63">
        <v>10</v>
      </c>
      <c r="C44" s="63">
        <v>16.600000000000001</v>
      </c>
      <c r="D44" s="29">
        <v>900</v>
      </c>
      <c r="E44" s="64">
        <f t="shared" si="1"/>
        <v>1.1111111111111112E-2</v>
      </c>
      <c r="F44" s="64">
        <f t="shared" si="2"/>
        <v>1.8444444444444447E-2</v>
      </c>
      <c r="G44" s="64">
        <f t="shared" si="14"/>
        <v>1.0111111111111112E-2</v>
      </c>
      <c r="H44" s="64">
        <f t="shared" si="15"/>
        <v>1.7444444444444446E-2</v>
      </c>
      <c r="I44" s="64">
        <f t="shared" si="3"/>
        <v>9.9999999999999915E-4</v>
      </c>
      <c r="J44" s="64">
        <f t="shared" si="3"/>
        <v>1.0000000000000009E-3</v>
      </c>
      <c r="K44" s="65">
        <f t="shared" si="4"/>
        <v>8.9999999999999929</v>
      </c>
      <c r="L44" s="65">
        <f t="shared" si="4"/>
        <v>5.4216867469879562</v>
      </c>
      <c r="M44" s="66">
        <f t="shared" si="5"/>
        <v>0.89999999999999925</v>
      </c>
      <c r="N44" s="66">
        <f t="shared" si="6"/>
        <v>0.9000000000000008</v>
      </c>
      <c r="O44" s="66">
        <f t="shared" si="16"/>
        <v>0.89999999999999925</v>
      </c>
      <c r="P44" s="66">
        <f t="shared" si="17"/>
        <v>0.9000000000000008</v>
      </c>
      <c r="Q44" s="66">
        <f t="shared" si="7"/>
        <v>900</v>
      </c>
      <c r="R44" s="66">
        <f t="shared" si="7"/>
        <v>900</v>
      </c>
      <c r="S44" s="67">
        <f t="shared" si="8"/>
        <v>15.5</v>
      </c>
      <c r="T44" s="72">
        <f t="shared" si="8"/>
        <v>15.5</v>
      </c>
      <c r="U44" s="68">
        <f t="shared" si="18"/>
        <v>1.4719244061092348E-2</v>
      </c>
      <c r="V44" s="69">
        <f t="shared" si="19"/>
        <v>1.4719244061092374E-2</v>
      </c>
      <c r="W44" s="59">
        <f t="shared" si="0"/>
        <v>0.17199999999999999</v>
      </c>
      <c r="X44" s="56">
        <f t="shared" si="9"/>
        <v>5.0565245478036182E-2</v>
      </c>
      <c r="Y44" s="65">
        <f t="shared" si="10"/>
        <v>8.557700035518808</v>
      </c>
      <c r="Z44" s="65">
        <f t="shared" si="11"/>
        <v>8.5577000355188222</v>
      </c>
      <c r="AA44" s="70" t="str">
        <f t="shared" si="12"/>
        <v>ja</v>
      </c>
      <c r="AB44" s="70" t="str">
        <f t="shared" si="13"/>
        <v>ja</v>
      </c>
      <c r="AC44" s="71">
        <f t="shared" si="20"/>
        <v>4.3272220302340743E-3</v>
      </c>
      <c r="AD44" s="72">
        <f t="shared" si="21"/>
        <v>4.3272220302340821E-3</v>
      </c>
    </row>
    <row r="45" spans="1:30" x14ac:dyDescent="0.2">
      <c r="A45" s="32" t="s">
        <v>55</v>
      </c>
      <c r="B45" s="63">
        <v>10.9</v>
      </c>
      <c r="C45" s="63">
        <v>18.3</v>
      </c>
      <c r="D45" s="29">
        <v>1200</v>
      </c>
      <c r="E45" s="64">
        <f t="shared" si="1"/>
        <v>9.0833333333333339E-3</v>
      </c>
      <c r="F45" s="64">
        <f t="shared" si="2"/>
        <v>1.5250000000000001E-2</v>
      </c>
      <c r="G45" s="64">
        <f t="shared" si="14"/>
        <v>8.0833333333333347E-3</v>
      </c>
      <c r="H45" s="64">
        <f t="shared" si="15"/>
        <v>1.4250000000000002E-2</v>
      </c>
      <c r="I45" s="64">
        <f t="shared" si="3"/>
        <v>9.9999999999999915E-4</v>
      </c>
      <c r="J45" s="64">
        <f t="shared" si="3"/>
        <v>9.9999999999999915E-4</v>
      </c>
      <c r="K45" s="65">
        <f t="shared" si="4"/>
        <v>11.009174311926595</v>
      </c>
      <c r="L45" s="65">
        <f t="shared" si="4"/>
        <v>6.5573770491803209</v>
      </c>
      <c r="M45" s="66">
        <f t="shared" si="5"/>
        <v>1.1999999999999991</v>
      </c>
      <c r="N45" s="66">
        <f t="shared" si="6"/>
        <v>1.1999999999999991</v>
      </c>
      <c r="O45" s="66">
        <f t="shared" si="16"/>
        <v>1.1999999999999991</v>
      </c>
      <c r="P45" s="66">
        <f t="shared" si="17"/>
        <v>1.1999999999999991</v>
      </c>
      <c r="Q45" s="66">
        <f t="shared" si="7"/>
        <v>1200</v>
      </c>
      <c r="R45" s="66">
        <f t="shared" si="7"/>
        <v>1200</v>
      </c>
      <c r="S45" s="67">
        <f t="shared" si="8"/>
        <v>15.5</v>
      </c>
      <c r="T45" s="72">
        <f t="shared" si="8"/>
        <v>15.5</v>
      </c>
      <c r="U45" s="68">
        <f t="shared" si="18"/>
        <v>1.4719244061092348E-2</v>
      </c>
      <c r="V45" s="69">
        <f t="shared" si="19"/>
        <v>1.4719244061092348E-2</v>
      </c>
      <c r="W45" s="59">
        <f t="shared" si="0"/>
        <v>0.17199999999999999</v>
      </c>
      <c r="X45" s="56">
        <f t="shared" si="9"/>
        <v>5.0565245478036182E-2</v>
      </c>
      <c r="Y45" s="65">
        <f t="shared" si="10"/>
        <v>8.557700035518808</v>
      </c>
      <c r="Z45" s="65">
        <f t="shared" si="11"/>
        <v>8.557700035518808</v>
      </c>
      <c r="AA45" s="70" t="str">
        <f t="shared" si="12"/>
        <v>ja</v>
      </c>
      <c r="AB45" s="70" t="str">
        <f t="shared" si="13"/>
        <v>ja</v>
      </c>
      <c r="AC45" s="71">
        <f t="shared" si="20"/>
        <v>4.3272220302340743E-3</v>
      </c>
      <c r="AD45" s="72">
        <f t="shared" si="21"/>
        <v>4.3272220302340743E-3</v>
      </c>
    </row>
    <row r="46" spans="1:30" x14ac:dyDescent="0.2">
      <c r="A46" s="32" t="s">
        <v>56</v>
      </c>
      <c r="B46" s="63">
        <v>12.3</v>
      </c>
      <c r="C46" s="63">
        <v>21</v>
      </c>
      <c r="D46" s="29">
        <v>1800</v>
      </c>
      <c r="E46" s="64">
        <f t="shared" si="1"/>
        <v>6.8333333333333336E-3</v>
      </c>
      <c r="F46" s="64">
        <f t="shared" si="2"/>
        <v>1.1666666666666667E-2</v>
      </c>
      <c r="G46" s="64">
        <f t="shared" si="14"/>
        <v>5.8333333333333336E-3</v>
      </c>
      <c r="H46" s="64">
        <f t="shared" si="15"/>
        <v>1.0666666666666668E-2</v>
      </c>
      <c r="I46" s="64">
        <f t="shared" si="3"/>
        <v>1E-3</v>
      </c>
      <c r="J46" s="64">
        <f t="shared" si="3"/>
        <v>9.9999999999999915E-4</v>
      </c>
      <c r="K46" s="65">
        <f t="shared" si="4"/>
        <v>14.634146341463413</v>
      </c>
      <c r="L46" s="65">
        <f t="shared" si="4"/>
        <v>8.5714285714285623</v>
      </c>
      <c r="M46" s="66">
        <f t="shared" si="5"/>
        <v>1.8</v>
      </c>
      <c r="N46" s="66">
        <f t="shared" si="6"/>
        <v>1.7999999999999985</v>
      </c>
      <c r="O46" s="66">
        <f t="shared" si="16"/>
        <v>1.8</v>
      </c>
      <c r="P46" s="66">
        <f t="shared" si="17"/>
        <v>1.7999999999999985</v>
      </c>
      <c r="Q46" s="66">
        <f t="shared" si="7"/>
        <v>1800</v>
      </c>
      <c r="R46" s="66">
        <f t="shared" si="7"/>
        <v>1800</v>
      </c>
      <c r="S46" s="67">
        <f t="shared" si="8"/>
        <v>15.5</v>
      </c>
      <c r="T46" s="72">
        <f t="shared" si="8"/>
        <v>15.5</v>
      </c>
      <c r="U46" s="68">
        <f t="shared" si="18"/>
        <v>1.471924406109236E-2</v>
      </c>
      <c r="V46" s="69">
        <f t="shared" si="19"/>
        <v>1.4719244061092348E-2</v>
      </c>
      <c r="W46" s="59">
        <f t="shared" si="0"/>
        <v>0.17199999999999999</v>
      </c>
      <c r="X46" s="56">
        <f t="shared" si="9"/>
        <v>5.0565245478036182E-2</v>
      </c>
      <c r="Y46" s="65">
        <f t="shared" si="10"/>
        <v>8.5577000355188151</v>
      </c>
      <c r="Z46" s="65">
        <f t="shared" si="11"/>
        <v>8.557700035518808</v>
      </c>
      <c r="AA46" s="70" t="str">
        <f t="shared" si="12"/>
        <v>ja</v>
      </c>
      <c r="AB46" s="70" t="str">
        <f t="shared" si="13"/>
        <v>ja</v>
      </c>
      <c r="AC46" s="71">
        <f t="shared" si="20"/>
        <v>4.3272220302340786E-3</v>
      </c>
      <c r="AD46" s="72">
        <f t="shared" si="21"/>
        <v>4.3272220302340743E-3</v>
      </c>
    </row>
    <row r="47" spans="1:30" x14ac:dyDescent="0.2">
      <c r="A47" s="32" t="s">
        <v>57</v>
      </c>
      <c r="B47" s="63">
        <v>13.8</v>
      </c>
      <c r="C47" s="63">
        <v>24.1</v>
      </c>
      <c r="D47" s="29">
        <v>2700</v>
      </c>
      <c r="E47" s="64">
        <f t="shared" si="1"/>
        <v>5.1111111111111114E-3</v>
      </c>
      <c r="F47" s="64">
        <f t="shared" si="2"/>
        <v>8.9259259259259257E-3</v>
      </c>
      <c r="G47" s="64">
        <f t="shared" si="14"/>
        <v>4.1111111111111114E-3</v>
      </c>
      <c r="H47" s="64">
        <f t="shared" si="15"/>
        <v>7.9259259259259265E-3</v>
      </c>
      <c r="I47" s="64">
        <f t="shared" si="3"/>
        <v>1E-3</v>
      </c>
      <c r="J47" s="64">
        <f t="shared" si="3"/>
        <v>9.9999999999999915E-4</v>
      </c>
      <c r="K47" s="65">
        <f t="shared" si="4"/>
        <v>19.565217391304344</v>
      </c>
      <c r="L47" s="65">
        <f t="shared" si="4"/>
        <v>11.203319502074679</v>
      </c>
      <c r="M47" s="66">
        <f t="shared" si="5"/>
        <v>2.7</v>
      </c>
      <c r="N47" s="66">
        <f t="shared" si="6"/>
        <v>2.6999999999999975</v>
      </c>
      <c r="O47" s="66">
        <f t="shared" si="16"/>
        <v>2.7</v>
      </c>
      <c r="P47" s="66">
        <f t="shared" si="17"/>
        <v>2.6999999999999975</v>
      </c>
      <c r="Q47" s="66">
        <f t="shared" si="7"/>
        <v>2700</v>
      </c>
      <c r="R47" s="66">
        <f t="shared" si="7"/>
        <v>2700</v>
      </c>
      <c r="S47" s="67">
        <f t="shared" si="8"/>
        <v>15.5</v>
      </c>
      <c r="T47" s="72">
        <f t="shared" si="8"/>
        <v>15.5</v>
      </c>
      <c r="U47" s="68">
        <f t="shared" si="18"/>
        <v>1.471924406109236E-2</v>
      </c>
      <c r="V47" s="69">
        <f t="shared" si="19"/>
        <v>1.4719244061092348E-2</v>
      </c>
      <c r="W47" s="59">
        <f t="shared" si="0"/>
        <v>0.17199999999999999</v>
      </c>
      <c r="X47" s="56">
        <f t="shared" si="9"/>
        <v>5.0565245478036182E-2</v>
      </c>
      <c r="Y47" s="65">
        <f t="shared" si="10"/>
        <v>8.5577000355188151</v>
      </c>
      <c r="Z47" s="65">
        <f t="shared" si="11"/>
        <v>8.557700035518808</v>
      </c>
      <c r="AA47" s="70" t="str">
        <f t="shared" si="12"/>
        <v>ja</v>
      </c>
      <c r="AB47" s="70" t="str">
        <f t="shared" si="13"/>
        <v>ja</v>
      </c>
      <c r="AC47" s="71">
        <f t="shared" si="20"/>
        <v>4.3272220302340786E-3</v>
      </c>
      <c r="AD47" s="72">
        <f t="shared" si="21"/>
        <v>4.3272220302340743E-3</v>
      </c>
    </row>
    <row r="48" spans="1:30" x14ac:dyDescent="0.2">
      <c r="A48" s="32" t="s">
        <v>58</v>
      </c>
      <c r="B48" s="63">
        <v>15</v>
      </c>
      <c r="C48" s="63">
        <v>26.5</v>
      </c>
      <c r="D48" s="29">
        <v>3600</v>
      </c>
      <c r="E48" s="64">
        <f t="shared" si="1"/>
        <v>4.1666666666666666E-3</v>
      </c>
      <c r="F48" s="64">
        <f t="shared" si="2"/>
        <v>7.3611111111111108E-3</v>
      </c>
      <c r="G48" s="64">
        <f t="shared" si="14"/>
        <v>3.1666666666666666E-3</v>
      </c>
      <c r="H48" s="64">
        <f t="shared" si="15"/>
        <v>6.3611111111111108E-3</v>
      </c>
      <c r="I48" s="64">
        <f t="shared" si="3"/>
        <v>1E-3</v>
      </c>
      <c r="J48" s="64">
        <f t="shared" si="3"/>
        <v>1E-3</v>
      </c>
      <c r="K48" s="65">
        <f t="shared" si="4"/>
        <v>24.000000000000004</v>
      </c>
      <c r="L48" s="65">
        <f t="shared" si="4"/>
        <v>13.584905660377359</v>
      </c>
      <c r="M48" s="66">
        <f t="shared" si="5"/>
        <v>3.6</v>
      </c>
      <c r="N48" s="66">
        <f t="shared" si="6"/>
        <v>3.6</v>
      </c>
      <c r="O48" s="66">
        <f t="shared" si="16"/>
        <v>3.6</v>
      </c>
      <c r="P48" s="66">
        <f t="shared" si="17"/>
        <v>3.6</v>
      </c>
      <c r="Q48" s="66">
        <f t="shared" si="7"/>
        <v>3600</v>
      </c>
      <c r="R48" s="66">
        <f t="shared" si="7"/>
        <v>3600</v>
      </c>
      <c r="S48" s="67">
        <f t="shared" si="8"/>
        <v>15.5</v>
      </c>
      <c r="T48" s="72">
        <f t="shared" si="8"/>
        <v>15.5</v>
      </c>
      <c r="U48" s="68">
        <f t="shared" si="18"/>
        <v>1.471924406109236E-2</v>
      </c>
      <c r="V48" s="69">
        <f t="shared" si="19"/>
        <v>1.471924406109236E-2</v>
      </c>
      <c r="W48" s="59">
        <f t="shared" si="0"/>
        <v>0.17199999999999999</v>
      </c>
      <c r="X48" s="56">
        <f t="shared" si="9"/>
        <v>5.0565245478036182E-2</v>
      </c>
      <c r="Y48" s="65">
        <f t="shared" si="10"/>
        <v>8.5577000355188151</v>
      </c>
      <c r="Z48" s="65">
        <f t="shared" si="11"/>
        <v>8.5577000355188151</v>
      </c>
      <c r="AA48" s="70" t="str">
        <f t="shared" si="12"/>
        <v>ja</v>
      </c>
      <c r="AB48" s="70" t="str">
        <f t="shared" si="13"/>
        <v>ja</v>
      </c>
      <c r="AC48" s="71">
        <f t="shared" si="20"/>
        <v>4.3272220302340786E-3</v>
      </c>
      <c r="AD48" s="72">
        <f t="shared" si="21"/>
        <v>4.3272220302340786E-3</v>
      </c>
    </row>
    <row r="49" spans="1:30" x14ac:dyDescent="0.2">
      <c r="A49" s="32" t="s">
        <v>59</v>
      </c>
      <c r="B49" s="63">
        <v>16.899999999999999</v>
      </c>
      <c r="C49" s="63">
        <v>29.3</v>
      </c>
      <c r="D49" s="29">
        <v>5400</v>
      </c>
      <c r="E49" s="64">
        <f t="shared" si="1"/>
        <v>3.1296296296296293E-3</v>
      </c>
      <c r="F49" s="64">
        <f t="shared" si="2"/>
        <v>5.4259259259259261E-3</v>
      </c>
      <c r="G49" s="64">
        <f t="shared" si="14"/>
        <v>2.1296296296296293E-3</v>
      </c>
      <c r="H49" s="64">
        <f t="shared" si="15"/>
        <v>4.425925925925926E-3</v>
      </c>
      <c r="I49" s="64">
        <f t="shared" si="3"/>
        <v>1E-3</v>
      </c>
      <c r="J49" s="64">
        <f t="shared" si="3"/>
        <v>1E-3</v>
      </c>
      <c r="K49" s="65">
        <f t="shared" si="4"/>
        <v>31.952662721893493</v>
      </c>
      <c r="L49" s="65">
        <f t="shared" si="4"/>
        <v>18.430034129692832</v>
      </c>
      <c r="M49" s="66">
        <f t="shared" si="5"/>
        <v>5.4</v>
      </c>
      <c r="N49" s="66">
        <f t="shared" si="6"/>
        <v>5.4</v>
      </c>
      <c r="O49" s="66">
        <f t="shared" si="16"/>
        <v>5.4</v>
      </c>
      <c r="P49" s="66">
        <f t="shared" si="17"/>
        <v>5.4</v>
      </c>
      <c r="Q49" s="66">
        <f t="shared" si="7"/>
        <v>5400</v>
      </c>
      <c r="R49" s="66">
        <f t="shared" si="7"/>
        <v>5400</v>
      </c>
      <c r="S49" s="67">
        <f t="shared" si="8"/>
        <v>15.5</v>
      </c>
      <c r="T49" s="72">
        <f t="shared" si="8"/>
        <v>15.5</v>
      </c>
      <c r="U49" s="68">
        <f t="shared" si="18"/>
        <v>1.471924406109236E-2</v>
      </c>
      <c r="V49" s="69">
        <f t="shared" si="19"/>
        <v>1.471924406109236E-2</v>
      </c>
      <c r="W49" s="59">
        <f t="shared" si="0"/>
        <v>0.17199999999999999</v>
      </c>
      <c r="X49" s="56">
        <f t="shared" si="9"/>
        <v>5.0565245478036182E-2</v>
      </c>
      <c r="Y49" s="65">
        <f t="shared" si="10"/>
        <v>8.5577000355188151</v>
      </c>
      <c r="Z49" s="65">
        <f t="shared" si="11"/>
        <v>8.5577000355188151</v>
      </c>
      <c r="AA49" s="70" t="str">
        <f t="shared" si="12"/>
        <v>ja</v>
      </c>
      <c r="AB49" s="70" t="str">
        <f t="shared" si="13"/>
        <v>ja</v>
      </c>
      <c r="AC49" s="71">
        <f t="shared" si="20"/>
        <v>4.3272220302340786E-3</v>
      </c>
      <c r="AD49" s="72">
        <f t="shared" si="21"/>
        <v>4.3272220302340786E-3</v>
      </c>
    </row>
    <row r="50" spans="1:30" x14ac:dyDescent="0.2">
      <c r="A50" s="32" t="s">
        <v>60</v>
      </c>
      <c r="B50" s="63">
        <v>18.3</v>
      </c>
      <c r="C50" s="63">
        <v>31.4</v>
      </c>
      <c r="D50" s="29">
        <v>7200</v>
      </c>
      <c r="E50" s="64">
        <f t="shared" si="1"/>
        <v>2.5416666666666669E-3</v>
      </c>
      <c r="F50" s="64">
        <f t="shared" si="2"/>
        <v>4.3611111111111107E-3</v>
      </c>
      <c r="G50" s="64">
        <f t="shared" si="14"/>
        <v>1.5416666666666669E-3</v>
      </c>
      <c r="H50" s="64">
        <f t="shared" si="15"/>
        <v>3.3611111111111107E-3</v>
      </c>
      <c r="I50" s="64">
        <f t="shared" si="3"/>
        <v>1E-3</v>
      </c>
      <c r="J50" s="64">
        <f t="shared" si="3"/>
        <v>1E-3</v>
      </c>
      <c r="K50" s="65">
        <f t="shared" si="4"/>
        <v>39.344262295081968</v>
      </c>
      <c r="L50" s="65">
        <f t="shared" si="4"/>
        <v>22.929936305732486</v>
      </c>
      <c r="M50" s="66">
        <f t="shared" si="5"/>
        <v>7.2</v>
      </c>
      <c r="N50" s="66">
        <f t="shared" si="6"/>
        <v>7.2</v>
      </c>
      <c r="O50" s="66">
        <f t="shared" si="16"/>
        <v>7.2</v>
      </c>
      <c r="P50" s="66">
        <f t="shared" si="17"/>
        <v>7.2</v>
      </c>
      <c r="Q50" s="66">
        <f t="shared" si="7"/>
        <v>7200</v>
      </c>
      <c r="R50" s="66">
        <f t="shared" si="7"/>
        <v>7200</v>
      </c>
      <c r="S50" s="67">
        <f t="shared" si="8"/>
        <v>15.5</v>
      </c>
      <c r="T50" s="72">
        <f t="shared" si="8"/>
        <v>15.5</v>
      </c>
      <c r="U50" s="68">
        <f t="shared" si="18"/>
        <v>1.471924406109236E-2</v>
      </c>
      <c r="V50" s="69">
        <f t="shared" si="19"/>
        <v>1.471924406109236E-2</v>
      </c>
      <c r="W50" s="59">
        <f t="shared" si="0"/>
        <v>0.17199999999999999</v>
      </c>
      <c r="X50" s="56">
        <f t="shared" si="9"/>
        <v>5.0565245478036182E-2</v>
      </c>
      <c r="Y50" s="65">
        <f t="shared" si="10"/>
        <v>8.5577000355188151</v>
      </c>
      <c r="Z50" s="65">
        <f t="shared" si="11"/>
        <v>8.5577000355188151</v>
      </c>
      <c r="AA50" s="70" t="str">
        <f t="shared" si="12"/>
        <v>ja</v>
      </c>
      <c r="AB50" s="70" t="str">
        <f t="shared" si="13"/>
        <v>ja</v>
      </c>
      <c r="AC50" s="71">
        <f t="shared" si="20"/>
        <v>4.3272220302340786E-3</v>
      </c>
      <c r="AD50" s="72">
        <f t="shared" si="21"/>
        <v>4.3272220302340786E-3</v>
      </c>
    </row>
    <row r="51" spans="1:30" x14ac:dyDescent="0.2">
      <c r="A51" s="32" t="s">
        <v>61</v>
      </c>
      <c r="B51" s="63">
        <v>20.6</v>
      </c>
      <c r="C51" s="63">
        <v>34.700000000000003</v>
      </c>
      <c r="D51" s="29">
        <v>10800</v>
      </c>
      <c r="E51" s="64">
        <f t="shared" si="1"/>
        <v>1.9074074074074076E-3</v>
      </c>
      <c r="F51" s="64">
        <f t="shared" si="2"/>
        <v>3.212962962962963E-3</v>
      </c>
      <c r="G51" s="64">
        <f t="shared" si="14"/>
        <v>9.0740740740740755E-4</v>
      </c>
      <c r="H51" s="64">
        <f t="shared" si="15"/>
        <v>2.212962962962963E-3</v>
      </c>
      <c r="I51" s="64">
        <f t="shared" si="3"/>
        <v>1E-3</v>
      </c>
      <c r="J51" s="64">
        <f t="shared" si="3"/>
        <v>1E-3</v>
      </c>
      <c r="K51" s="65">
        <f t="shared" si="4"/>
        <v>52.427184466019419</v>
      </c>
      <c r="L51" s="65">
        <f t="shared" si="4"/>
        <v>31.123919308357351</v>
      </c>
      <c r="M51" s="66">
        <f t="shared" si="5"/>
        <v>10.8</v>
      </c>
      <c r="N51" s="66">
        <f t="shared" si="6"/>
        <v>10.8</v>
      </c>
      <c r="O51" s="66">
        <f t="shared" si="16"/>
        <v>10.8</v>
      </c>
      <c r="P51" s="66">
        <f t="shared" si="17"/>
        <v>10.8</v>
      </c>
      <c r="Q51" s="66">
        <f t="shared" si="7"/>
        <v>10800</v>
      </c>
      <c r="R51" s="66">
        <f t="shared" si="7"/>
        <v>10800</v>
      </c>
      <c r="S51" s="67">
        <f t="shared" si="8"/>
        <v>15.5</v>
      </c>
      <c r="T51" s="72">
        <f t="shared" si="8"/>
        <v>15.5</v>
      </c>
      <c r="U51" s="68">
        <f t="shared" si="18"/>
        <v>1.471924406109236E-2</v>
      </c>
      <c r="V51" s="69">
        <f t="shared" si="19"/>
        <v>1.471924406109236E-2</v>
      </c>
      <c r="W51" s="59">
        <f t="shared" si="0"/>
        <v>0.17199999999999999</v>
      </c>
      <c r="X51" s="56">
        <f t="shared" si="9"/>
        <v>5.0565245478036182E-2</v>
      </c>
      <c r="Y51" s="65">
        <f t="shared" si="10"/>
        <v>8.5577000355188151</v>
      </c>
      <c r="Z51" s="65">
        <f t="shared" si="11"/>
        <v>8.5577000355188151</v>
      </c>
      <c r="AA51" s="70" t="str">
        <f t="shared" si="12"/>
        <v>ja</v>
      </c>
      <c r="AB51" s="70" t="str">
        <f t="shared" si="13"/>
        <v>ja</v>
      </c>
      <c r="AC51" s="71">
        <f t="shared" si="20"/>
        <v>4.3272220302340786E-3</v>
      </c>
      <c r="AD51" s="72">
        <f t="shared" si="21"/>
        <v>4.3272220302340786E-3</v>
      </c>
    </row>
    <row r="52" spans="1:30" x14ac:dyDescent="0.2">
      <c r="A52" s="32" t="s">
        <v>62</v>
      </c>
      <c r="B52" s="63">
        <v>22.3</v>
      </c>
      <c r="C52" s="63">
        <v>37.200000000000003</v>
      </c>
      <c r="D52" s="29">
        <v>14400</v>
      </c>
      <c r="E52" s="64">
        <f t="shared" si="1"/>
        <v>1.5486111111111111E-3</v>
      </c>
      <c r="F52" s="64">
        <f t="shared" si="2"/>
        <v>2.5833333333333333E-3</v>
      </c>
      <c r="G52" s="64">
        <f t="shared" si="14"/>
        <v>5.4861111111111104E-4</v>
      </c>
      <c r="H52" s="64">
        <f t="shared" si="15"/>
        <v>1.5833333333333333E-3</v>
      </c>
      <c r="I52" s="64">
        <f t="shared" si="3"/>
        <v>1E-3</v>
      </c>
      <c r="J52" s="64">
        <f t="shared" si="3"/>
        <v>1E-3</v>
      </c>
      <c r="K52" s="65">
        <f t="shared" si="4"/>
        <v>64.573991031390136</v>
      </c>
      <c r="L52" s="65">
        <f t="shared" si="4"/>
        <v>38.70967741935484</v>
      </c>
      <c r="M52" s="66">
        <f t="shared" si="5"/>
        <v>14.4</v>
      </c>
      <c r="N52" s="66">
        <f t="shared" si="6"/>
        <v>14.4</v>
      </c>
      <c r="O52" s="66">
        <f t="shared" si="16"/>
        <v>14.4</v>
      </c>
      <c r="P52" s="66">
        <f t="shared" si="17"/>
        <v>14.4</v>
      </c>
      <c r="Q52" s="66">
        <f t="shared" si="7"/>
        <v>14400</v>
      </c>
      <c r="R52" s="66">
        <f t="shared" si="7"/>
        <v>14400</v>
      </c>
      <c r="S52" s="67">
        <f t="shared" si="8"/>
        <v>15.5</v>
      </c>
      <c r="T52" s="72">
        <f t="shared" si="8"/>
        <v>15.5</v>
      </c>
      <c r="U52" s="68">
        <f t="shared" si="18"/>
        <v>1.471924406109236E-2</v>
      </c>
      <c r="V52" s="69">
        <f t="shared" si="19"/>
        <v>1.471924406109236E-2</v>
      </c>
      <c r="W52" s="59">
        <f t="shared" si="0"/>
        <v>0.17199999999999999</v>
      </c>
      <c r="X52" s="56">
        <f t="shared" si="9"/>
        <v>5.0565245478036182E-2</v>
      </c>
      <c r="Y52" s="65">
        <f t="shared" si="10"/>
        <v>8.5577000355188151</v>
      </c>
      <c r="Z52" s="65">
        <f t="shared" si="11"/>
        <v>8.5577000355188151</v>
      </c>
      <c r="AA52" s="70" t="str">
        <f t="shared" si="12"/>
        <v>ja</v>
      </c>
      <c r="AB52" s="70" t="str">
        <f t="shared" si="13"/>
        <v>ja</v>
      </c>
      <c r="AC52" s="71">
        <f t="shared" si="20"/>
        <v>4.3272220302340786E-3</v>
      </c>
      <c r="AD52" s="72">
        <f t="shared" si="21"/>
        <v>4.3272220302340786E-3</v>
      </c>
    </row>
    <row r="53" spans="1:30" x14ac:dyDescent="0.2">
      <c r="A53" s="32" t="s">
        <v>63</v>
      </c>
      <c r="B53" s="63">
        <v>25</v>
      </c>
      <c r="C53" s="63">
        <v>41.1</v>
      </c>
      <c r="D53" s="29">
        <v>21600</v>
      </c>
      <c r="E53" s="64">
        <f t="shared" si="1"/>
        <v>1.1574074074074073E-3</v>
      </c>
      <c r="F53" s="64">
        <f t="shared" si="2"/>
        <v>1.9027777777777778E-3</v>
      </c>
      <c r="G53" s="64">
        <f t="shared" si="14"/>
        <v>1.5740740740740732E-4</v>
      </c>
      <c r="H53" s="64">
        <f t="shared" si="15"/>
        <v>9.0277777777777774E-4</v>
      </c>
      <c r="I53" s="64">
        <f t="shared" si="3"/>
        <v>1E-3</v>
      </c>
      <c r="J53" s="64">
        <f t="shared" si="3"/>
        <v>1E-3</v>
      </c>
      <c r="K53" s="65">
        <f t="shared" si="4"/>
        <v>86.4</v>
      </c>
      <c r="L53" s="65">
        <f t="shared" si="4"/>
        <v>52.554744525547449</v>
      </c>
      <c r="M53" s="66">
        <f t="shared" si="5"/>
        <v>21.6</v>
      </c>
      <c r="N53" s="66">
        <f t="shared" si="6"/>
        <v>21.6</v>
      </c>
      <c r="O53" s="66">
        <f t="shared" si="16"/>
        <v>21.6</v>
      </c>
      <c r="P53" s="66">
        <f t="shared" si="17"/>
        <v>21.6</v>
      </c>
      <c r="Q53" s="66">
        <f t="shared" si="7"/>
        <v>21600</v>
      </c>
      <c r="R53" s="66">
        <f t="shared" si="7"/>
        <v>21600</v>
      </c>
      <c r="S53" s="67">
        <f t="shared" si="8"/>
        <v>15.5</v>
      </c>
      <c r="T53" s="72">
        <f t="shared" si="8"/>
        <v>15.5</v>
      </c>
      <c r="U53" s="68">
        <f t="shared" si="18"/>
        <v>1.471924406109236E-2</v>
      </c>
      <c r="V53" s="69">
        <f t="shared" si="19"/>
        <v>1.471924406109236E-2</v>
      </c>
      <c r="W53" s="59">
        <f t="shared" si="0"/>
        <v>0.17199999999999999</v>
      </c>
      <c r="X53" s="56">
        <f t="shared" si="9"/>
        <v>5.0565245478036182E-2</v>
      </c>
      <c r="Y53" s="65">
        <f t="shared" si="10"/>
        <v>8.5577000355188151</v>
      </c>
      <c r="Z53" s="65">
        <f t="shared" si="11"/>
        <v>8.5577000355188151</v>
      </c>
      <c r="AA53" s="70" t="str">
        <f t="shared" si="12"/>
        <v>ja</v>
      </c>
      <c r="AB53" s="70" t="str">
        <f t="shared" si="13"/>
        <v>ja</v>
      </c>
      <c r="AC53" s="71">
        <f t="shared" si="20"/>
        <v>4.3272220302340786E-3</v>
      </c>
      <c r="AD53" s="72">
        <f t="shared" si="21"/>
        <v>4.3272220302340786E-3</v>
      </c>
    </row>
    <row r="54" spans="1:30" x14ac:dyDescent="0.2">
      <c r="A54" s="32" t="s">
        <v>64</v>
      </c>
      <c r="B54" s="63">
        <v>28.1</v>
      </c>
      <c r="C54" s="63">
        <v>45.5</v>
      </c>
      <c r="D54" s="29">
        <v>32400</v>
      </c>
      <c r="E54" s="64">
        <f t="shared" si="1"/>
        <v>8.6728395061728394E-4</v>
      </c>
      <c r="F54" s="64">
        <f t="shared" si="2"/>
        <v>1.4043209876543211E-3</v>
      </c>
      <c r="G54" s="64">
        <f t="shared" si="14"/>
        <v>0</v>
      </c>
      <c r="H54" s="64">
        <f t="shared" si="15"/>
        <v>4.0432098765432107E-4</v>
      </c>
      <c r="I54" s="64">
        <f t="shared" si="3"/>
        <v>8.6728395061728394E-4</v>
      </c>
      <c r="J54" s="64">
        <f t="shared" si="3"/>
        <v>1E-3</v>
      </c>
      <c r="K54" s="65">
        <f t="shared" si="4"/>
        <v>100</v>
      </c>
      <c r="L54" s="65">
        <f t="shared" si="4"/>
        <v>71.208791208791197</v>
      </c>
      <c r="M54" s="66">
        <f t="shared" si="5"/>
        <v>28.1</v>
      </c>
      <c r="N54" s="66">
        <f t="shared" si="6"/>
        <v>32.4</v>
      </c>
      <c r="O54" s="66">
        <f t="shared" si="16"/>
        <v>28.1</v>
      </c>
      <c r="P54" s="66">
        <f t="shared" si="17"/>
        <v>32.4</v>
      </c>
      <c r="Q54" s="66">
        <f t="shared" si="7"/>
        <v>32400.000000000004</v>
      </c>
      <c r="R54" s="66">
        <f t="shared" si="7"/>
        <v>32399.999999999996</v>
      </c>
      <c r="S54" s="67">
        <f t="shared" si="8"/>
        <v>15.5</v>
      </c>
      <c r="T54" s="72">
        <f t="shared" si="8"/>
        <v>15.5</v>
      </c>
      <c r="U54" s="68">
        <f t="shared" si="18"/>
        <v>1.2765764139404176E-2</v>
      </c>
      <c r="V54" s="69">
        <f t="shared" si="19"/>
        <v>1.471924406109236E-2</v>
      </c>
      <c r="W54" s="59">
        <f t="shared" si="0"/>
        <v>0.17199999999999999</v>
      </c>
      <c r="X54" s="56">
        <f t="shared" si="9"/>
        <v>5.0565245478036182E-2</v>
      </c>
      <c r="Y54" s="65">
        <f t="shared" si="10"/>
        <v>7.4219558950024282</v>
      </c>
      <c r="Z54" s="65">
        <f t="shared" si="11"/>
        <v>8.5577000355188151</v>
      </c>
      <c r="AA54" s="70" t="str">
        <f t="shared" si="12"/>
        <v>ja</v>
      </c>
      <c r="AB54" s="70" t="str">
        <f t="shared" si="13"/>
        <v>ja</v>
      </c>
      <c r="AC54" s="71">
        <f t="shared" si="20"/>
        <v>3.7529302175795553E-3</v>
      </c>
      <c r="AD54" s="72">
        <f t="shared" si="21"/>
        <v>4.3272220302340786E-3</v>
      </c>
    </row>
    <row r="55" spans="1:30" x14ac:dyDescent="0.2">
      <c r="A55" s="32" t="s">
        <v>65</v>
      </c>
      <c r="B55" s="63">
        <v>30.5</v>
      </c>
      <c r="C55" s="63">
        <v>48.9</v>
      </c>
      <c r="D55" s="29">
        <v>43200</v>
      </c>
      <c r="E55" s="64">
        <f t="shared" si="1"/>
        <v>7.0601851851851847E-4</v>
      </c>
      <c r="F55" s="64">
        <f t="shared" si="2"/>
        <v>1.1319444444444443E-3</v>
      </c>
      <c r="G55" s="64">
        <f t="shared" si="14"/>
        <v>0</v>
      </c>
      <c r="H55" s="64">
        <f t="shared" si="15"/>
        <v>1.319444444444443E-4</v>
      </c>
      <c r="I55" s="64">
        <f t="shared" si="3"/>
        <v>7.0601851851851847E-4</v>
      </c>
      <c r="J55" s="64">
        <f t="shared" si="3"/>
        <v>1E-3</v>
      </c>
      <c r="K55" s="65">
        <f t="shared" si="4"/>
        <v>100</v>
      </c>
      <c r="L55" s="65">
        <f t="shared" si="4"/>
        <v>88.343558282208605</v>
      </c>
      <c r="M55" s="66">
        <f t="shared" si="5"/>
        <v>30.499999999999996</v>
      </c>
      <c r="N55" s="66">
        <f t="shared" si="6"/>
        <v>43.2</v>
      </c>
      <c r="O55" s="66">
        <f t="shared" si="16"/>
        <v>30.499999999999996</v>
      </c>
      <c r="P55" s="66">
        <f t="shared" si="17"/>
        <v>43.2</v>
      </c>
      <c r="Q55" s="66">
        <f t="shared" si="7"/>
        <v>43200</v>
      </c>
      <c r="R55" s="66">
        <f t="shared" si="7"/>
        <v>43200</v>
      </c>
      <c r="S55" s="67">
        <f t="shared" si="8"/>
        <v>15.5</v>
      </c>
      <c r="T55" s="72">
        <f t="shared" si="8"/>
        <v>15.5</v>
      </c>
      <c r="U55" s="68">
        <f t="shared" si="18"/>
        <v>1.039205888572493E-2</v>
      </c>
      <c r="V55" s="69">
        <f t="shared" si="19"/>
        <v>1.471924406109236E-2</v>
      </c>
      <c r="W55" s="59">
        <f t="shared" si="0"/>
        <v>0.17199999999999999</v>
      </c>
      <c r="X55" s="56">
        <f t="shared" si="9"/>
        <v>5.0565245478036182E-2</v>
      </c>
      <c r="Y55" s="65">
        <f t="shared" si="10"/>
        <v>6.0418947010028665</v>
      </c>
      <c r="Z55" s="65">
        <f t="shared" si="11"/>
        <v>8.5577000355188151</v>
      </c>
      <c r="AA55" s="70" t="str">
        <f t="shared" si="12"/>
        <v>ja</v>
      </c>
      <c r="AB55" s="70" t="str">
        <f t="shared" si="13"/>
        <v>ja</v>
      </c>
      <c r="AC55" s="71">
        <f t="shared" si="20"/>
        <v>3.0550988870865596E-3</v>
      </c>
      <c r="AD55" s="72">
        <f t="shared" si="21"/>
        <v>4.3272220302340786E-3</v>
      </c>
    </row>
    <row r="56" spans="1:30" x14ac:dyDescent="0.2">
      <c r="A56" s="32" t="s">
        <v>66</v>
      </c>
      <c r="B56" s="63">
        <v>35.5</v>
      </c>
      <c r="C56" s="63">
        <v>54.1</v>
      </c>
      <c r="D56" s="29">
        <v>64800</v>
      </c>
      <c r="E56" s="64">
        <f t="shared" si="1"/>
        <v>5.4783950617283948E-4</v>
      </c>
      <c r="F56" s="64">
        <f t="shared" si="2"/>
        <v>8.3487654320987652E-4</v>
      </c>
      <c r="G56" s="64">
        <f t="shared" si="14"/>
        <v>0</v>
      </c>
      <c r="H56" s="64">
        <f t="shared" si="15"/>
        <v>0</v>
      </c>
      <c r="I56" s="64">
        <f t="shared" si="3"/>
        <v>5.4783950617283948E-4</v>
      </c>
      <c r="J56" s="64">
        <f t="shared" si="3"/>
        <v>8.3487654320987652E-4</v>
      </c>
      <c r="K56" s="65">
        <f t="shared" si="4"/>
        <v>100</v>
      </c>
      <c r="L56" s="65">
        <f t="shared" si="4"/>
        <v>100</v>
      </c>
      <c r="M56" s="66">
        <f t="shared" si="5"/>
        <v>35.5</v>
      </c>
      <c r="N56" s="66">
        <f t="shared" si="6"/>
        <v>54.1</v>
      </c>
      <c r="O56" s="66">
        <f t="shared" si="16"/>
        <v>35.5</v>
      </c>
      <c r="P56" s="66">
        <f t="shared" si="17"/>
        <v>54.1</v>
      </c>
      <c r="Q56" s="66">
        <f t="shared" si="7"/>
        <v>64800</v>
      </c>
      <c r="R56" s="66">
        <f t="shared" si="7"/>
        <v>64800.000000000007</v>
      </c>
      <c r="S56" s="67">
        <f t="shared" si="8"/>
        <v>15.5</v>
      </c>
      <c r="T56" s="72">
        <f t="shared" si="8"/>
        <v>15.5</v>
      </c>
      <c r="U56" s="68">
        <f t="shared" si="18"/>
        <v>8.0637833976663388E-3</v>
      </c>
      <c r="V56" s="69">
        <f t="shared" si="19"/>
        <v>1.2288751600387294E-2</v>
      </c>
      <c r="W56" s="59">
        <f t="shared" si="0"/>
        <v>0.17199999999999999</v>
      </c>
      <c r="X56" s="56">
        <f t="shared" si="9"/>
        <v>5.0565245478036182E-2</v>
      </c>
      <c r="Y56" s="65">
        <f t="shared" si="10"/>
        <v>4.6882461614339181</v>
      </c>
      <c r="Z56" s="65">
        <f t="shared" si="11"/>
        <v>7.1446230234809853</v>
      </c>
      <c r="AA56" s="70" t="str">
        <f t="shared" si="12"/>
        <v>ja</v>
      </c>
      <c r="AB56" s="70" t="str">
        <f t="shared" si="13"/>
        <v>ja</v>
      </c>
      <c r="AC56" s="71">
        <f t="shared" si="20"/>
        <v>2.3706231801436692E-3</v>
      </c>
      <c r="AD56" s="72">
        <f t="shared" si="21"/>
        <v>3.6126961703034509E-3</v>
      </c>
    </row>
    <row r="57" spans="1:30" x14ac:dyDescent="0.2">
      <c r="A57" s="32" t="s">
        <v>67</v>
      </c>
      <c r="B57" s="63">
        <v>39</v>
      </c>
      <c r="C57" s="63">
        <v>57.7</v>
      </c>
      <c r="D57" s="29">
        <v>86400</v>
      </c>
      <c r="E57" s="64">
        <f t="shared" si="1"/>
        <v>4.5138888888888887E-4</v>
      </c>
      <c r="F57" s="64">
        <f t="shared" si="2"/>
        <v>6.6782407407407415E-4</v>
      </c>
      <c r="G57" s="64">
        <f t="shared" si="14"/>
        <v>0</v>
      </c>
      <c r="H57" s="64">
        <f t="shared" si="15"/>
        <v>0</v>
      </c>
      <c r="I57" s="64">
        <f t="shared" si="3"/>
        <v>4.5138888888888887E-4</v>
      </c>
      <c r="J57" s="64">
        <f t="shared" si="3"/>
        <v>6.6782407407407415E-4</v>
      </c>
      <c r="K57" s="65">
        <f t="shared" si="4"/>
        <v>100</v>
      </c>
      <c r="L57" s="65">
        <f t="shared" si="4"/>
        <v>100</v>
      </c>
      <c r="M57" s="66">
        <f t="shared" si="5"/>
        <v>39</v>
      </c>
      <c r="N57" s="66">
        <f t="shared" si="6"/>
        <v>57.70000000000001</v>
      </c>
      <c r="O57" s="66">
        <f t="shared" si="16"/>
        <v>39</v>
      </c>
      <c r="P57" s="66">
        <f t="shared" si="17"/>
        <v>57.70000000000001</v>
      </c>
      <c r="Q57" s="66">
        <f t="shared" si="7"/>
        <v>86400</v>
      </c>
      <c r="R57" s="66">
        <f t="shared" si="7"/>
        <v>86400</v>
      </c>
      <c r="S57" s="67">
        <f t="shared" si="8"/>
        <v>15.5</v>
      </c>
      <c r="T57" s="72">
        <f t="shared" si="8"/>
        <v>15.5</v>
      </c>
      <c r="U57" s="68">
        <f t="shared" si="18"/>
        <v>6.6441032220208567E-3</v>
      </c>
      <c r="V57" s="69">
        <f t="shared" si="19"/>
        <v>9.8298655361693209E-3</v>
      </c>
      <c r="W57" s="59">
        <f t="shared" si="0"/>
        <v>0.17199999999999999</v>
      </c>
      <c r="X57" s="56">
        <f t="shared" si="9"/>
        <v>5.0565245478036182E-2</v>
      </c>
      <c r="Y57" s="65">
        <f t="shared" si="10"/>
        <v>3.8628507104772427</v>
      </c>
      <c r="Z57" s="65">
        <f t="shared" si="11"/>
        <v>5.7150381024240238</v>
      </c>
      <c r="AA57" s="70" t="str">
        <f t="shared" si="12"/>
        <v>ja</v>
      </c>
      <c r="AB57" s="70" t="str">
        <f t="shared" si="13"/>
        <v>ja</v>
      </c>
      <c r="AC57" s="71">
        <f t="shared" si="20"/>
        <v>1.9532599442028827E-3</v>
      </c>
      <c r="AD57" s="72">
        <f t="shared" si="21"/>
        <v>2.8898230456540085E-3</v>
      </c>
    </row>
    <row r="58" spans="1:30" x14ac:dyDescent="0.2">
      <c r="A58" s="32" t="s">
        <v>68</v>
      </c>
      <c r="B58" s="63">
        <v>47.5</v>
      </c>
      <c r="C58" s="63">
        <v>66.5</v>
      </c>
      <c r="D58" s="29">
        <v>172800</v>
      </c>
      <c r="E58" s="64">
        <f>B58/D58</f>
        <v>2.7488425925925928E-4</v>
      </c>
      <c r="F58" s="64">
        <f>C58/D58</f>
        <v>3.8483796296296297E-4</v>
      </c>
      <c r="G58" s="64">
        <f t="shared" si="14"/>
        <v>0</v>
      </c>
      <c r="H58" s="64">
        <f t="shared" si="15"/>
        <v>0</v>
      </c>
      <c r="I58" s="64">
        <f>E58-G58</f>
        <v>2.7488425925925928E-4</v>
      </c>
      <c r="J58" s="64">
        <f>F58-H58</f>
        <v>3.8483796296296297E-4</v>
      </c>
      <c r="K58" s="65">
        <f>I58/E58*100</f>
        <v>100</v>
      </c>
      <c r="L58" s="65">
        <f>J58/F58*100</f>
        <v>100</v>
      </c>
      <c r="M58" s="66">
        <f>I58*D58</f>
        <v>47.5</v>
      </c>
      <c r="N58" s="66">
        <f>J58*D58</f>
        <v>66.5</v>
      </c>
      <c r="O58" s="66">
        <f t="shared" si="16"/>
        <v>47.5</v>
      </c>
      <c r="P58" s="66">
        <f t="shared" si="17"/>
        <v>66.5</v>
      </c>
      <c r="Q58" s="66">
        <f>O58/I58</f>
        <v>172800</v>
      </c>
      <c r="R58" s="66">
        <f>P58/J58</f>
        <v>172800</v>
      </c>
      <c r="S58" s="67">
        <f t="shared" si="8"/>
        <v>15.5</v>
      </c>
      <c r="T58" s="72">
        <f t="shared" si="8"/>
        <v>15.5</v>
      </c>
      <c r="U58" s="68">
        <f t="shared" si="18"/>
        <v>4.0460885005896251E-3</v>
      </c>
      <c r="V58" s="69">
        <f t="shared" si="19"/>
        <v>5.6645239008254744E-3</v>
      </c>
      <c r="W58" s="59">
        <f t="shared" si="0"/>
        <v>0.17199999999999999</v>
      </c>
      <c r="X58" s="56">
        <f t="shared" si="9"/>
        <v>5.0565245478036182E-2</v>
      </c>
      <c r="Y58" s="65">
        <f>U58/W58*100</f>
        <v>2.3523770352265263</v>
      </c>
      <c r="Z58" s="65">
        <f>V58/W58*100</f>
        <v>3.2933278493171367</v>
      </c>
      <c r="AA58" s="70" t="str">
        <f>IF(W58&gt;=U58,"ja","nein")</f>
        <v>ja</v>
      </c>
      <c r="AB58" s="70" t="str">
        <f>IF(W58&gt;=V58,"ja","nein")</f>
        <v>ja</v>
      </c>
      <c r="AC58" s="71">
        <f t="shared" si="20"/>
        <v>1.1894852224312428E-3</v>
      </c>
      <c r="AD58" s="72">
        <f t="shared" si="21"/>
        <v>1.6652793114037398E-3</v>
      </c>
    </row>
    <row r="59" spans="1:30" x14ac:dyDescent="0.2">
      <c r="A59" s="32" t="s">
        <v>69</v>
      </c>
      <c r="B59" s="63">
        <v>52.5</v>
      </c>
      <c r="C59" s="63">
        <v>71.7</v>
      </c>
      <c r="D59" s="29">
        <v>259200</v>
      </c>
      <c r="E59" s="64">
        <f>B59/D59</f>
        <v>2.0254629629629629E-4</v>
      </c>
      <c r="F59" s="64">
        <f>C59/D59</f>
        <v>2.7662037037037038E-4</v>
      </c>
      <c r="G59" s="64">
        <f>IF((E59-1000*E$7)&gt;0,(E59-1000*E$7),0)</f>
        <v>0</v>
      </c>
      <c r="H59" s="64">
        <f>IF((F59-1000*E$7)&gt;0,(F59-1000*E$7),0)</f>
        <v>0</v>
      </c>
      <c r="I59" s="64">
        <f>E59-G59</f>
        <v>2.0254629629629629E-4</v>
      </c>
      <c r="J59" s="64">
        <f>F59-H59</f>
        <v>2.7662037037037038E-4</v>
      </c>
      <c r="K59" s="65">
        <f>I59/E59*100</f>
        <v>100</v>
      </c>
      <c r="L59" s="65">
        <f>J59/F59*100</f>
        <v>100</v>
      </c>
      <c r="M59" s="66">
        <f>I59*D59</f>
        <v>52.5</v>
      </c>
      <c r="N59" s="66">
        <f>J59*D59</f>
        <v>71.7</v>
      </c>
      <c r="O59" s="66">
        <f>IF(M59-E$8&lt;=0,0,M59-E$8)</f>
        <v>52.5</v>
      </c>
      <c r="P59" s="66">
        <f>IF(N59-E$8&lt;=0,0,N59-E$8)</f>
        <v>71.7</v>
      </c>
      <c r="Q59" s="66">
        <f>O59/I59</f>
        <v>259200</v>
      </c>
      <c r="R59" s="66">
        <f>P59/J59</f>
        <v>259200</v>
      </c>
      <c r="S59" s="67">
        <f t="shared" si="8"/>
        <v>15.5</v>
      </c>
      <c r="T59" s="72">
        <f t="shared" si="8"/>
        <v>15.5</v>
      </c>
      <c r="U59" s="68">
        <f t="shared" si="18"/>
        <v>2.9813283688555126E-3</v>
      </c>
      <c r="V59" s="69">
        <f t="shared" si="19"/>
        <v>4.0716427437512432E-3</v>
      </c>
      <c r="W59" s="59">
        <f t="shared" si="0"/>
        <v>0.17199999999999999</v>
      </c>
      <c r="X59" s="56">
        <f t="shared" si="9"/>
        <v>5.0565245478036182E-2</v>
      </c>
      <c r="Y59" s="65">
        <f>U59/W59*100</f>
        <v>1.7333304470090189</v>
      </c>
      <c r="Z59" s="65">
        <f>V59/W59*100</f>
        <v>2.3672341533437464</v>
      </c>
      <c r="AA59" s="70" t="str">
        <f>IF(W59&gt;=U59,"ja","nein")</f>
        <v>ja</v>
      </c>
      <c r="AB59" s="70" t="str">
        <f>IF(W59&gt;=V59,"ja","nein")</f>
        <v>ja</v>
      </c>
      <c r="AC59" s="71">
        <f>X59*Y59/100</f>
        <v>8.764627954756522E-4</v>
      </c>
      <c r="AD59" s="72">
        <f>X59*Z59/100</f>
        <v>1.1969977606781769E-3</v>
      </c>
    </row>
    <row r="60" spans="1:30" x14ac:dyDescent="0.2">
      <c r="W60" s="59">
        <f t="shared" si="0"/>
        <v>0.17199999999999999</v>
      </c>
    </row>
  </sheetData>
  <pageMargins left="0.78740157499999996" right="0.78740157499999996" top="0.984251969" bottom="0.984251969" header="0.4921259845" footer="0.4921259845"/>
  <pageSetup paperSize="9" orientation="landscape" horizontalDpi="0" verticalDpi="300" r:id="rId1"/>
  <headerFooter alignWithMargins="0">
    <oddHeader>&amp;A</oddHeader>
    <oddFooter>Seite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0"/>
  <sheetViews>
    <sheetView tabSelected="1" zoomScale="75" workbookViewId="0">
      <selection activeCell="P28" sqref="P28"/>
    </sheetView>
  </sheetViews>
  <sheetFormatPr baseColWidth="10" defaultRowHeight="12.75" x14ac:dyDescent="0.2"/>
  <cols>
    <col min="1" max="1" width="8.140625" customWidth="1"/>
    <col min="2" max="3" width="8.5703125" customWidth="1"/>
    <col min="4" max="4" width="9.42578125" customWidth="1"/>
    <col min="5" max="5" width="9.28515625" customWidth="1"/>
    <col min="6" max="6" width="9" customWidth="1"/>
    <col min="7" max="7" width="8.85546875" customWidth="1"/>
    <col min="8" max="8" width="8.28515625" customWidth="1"/>
    <col min="9" max="9" width="8.5703125" customWidth="1"/>
    <col min="10" max="10" width="9" customWidth="1"/>
    <col min="11" max="11" width="11.28515625" customWidth="1"/>
    <col min="12" max="12" width="10.28515625" customWidth="1"/>
    <col min="13" max="14" width="9.42578125" customWidth="1"/>
    <col min="15" max="15" width="9.28515625" customWidth="1"/>
    <col min="16" max="16" width="8.140625" customWidth="1"/>
    <col min="17" max="17" width="8.42578125" customWidth="1"/>
    <col min="18" max="18" width="8.140625" customWidth="1"/>
    <col min="19" max="19" width="8.85546875" customWidth="1"/>
    <col min="20" max="20" width="8.28515625" customWidth="1"/>
    <col min="21" max="21" width="9.42578125" customWidth="1"/>
    <col min="22" max="22" width="9.28515625" customWidth="1"/>
    <col min="23" max="23" width="11.5703125" customWidth="1"/>
    <col min="24" max="24" width="12.140625" customWidth="1"/>
    <col min="25" max="25" width="9" customWidth="1"/>
    <col min="26" max="26" width="9.140625" customWidth="1"/>
    <col min="27" max="27" width="8.42578125" customWidth="1"/>
    <col min="28" max="28" width="8.28515625" customWidth="1"/>
    <col min="29" max="29" width="9.85546875" customWidth="1"/>
    <col min="30" max="30" width="9.7109375" customWidth="1"/>
  </cols>
  <sheetData>
    <row r="1" spans="1:22" ht="18" x14ac:dyDescent="0.25">
      <c r="A1" s="1" t="s">
        <v>0</v>
      </c>
      <c r="C1" s="1"/>
    </row>
    <row r="2" spans="1:22" ht="12.75" customHeight="1" x14ac:dyDescent="0.25">
      <c r="A2" s="8" t="s">
        <v>1</v>
      </c>
      <c r="C2" s="1"/>
      <c r="N2" s="9"/>
      <c r="S2" s="10"/>
      <c r="T2" s="10"/>
    </row>
    <row r="3" spans="1:22" x14ac:dyDescent="0.2">
      <c r="N3" s="9"/>
      <c r="S3" s="10"/>
      <c r="T3" s="10"/>
    </row>
    <row r="4" spans="1:22" x14ac:dyDescent="0.2">
      <c r="A4" s="73" t="s">
        <v>70</v>
      </c>
      <c r="B4" s="8"/>
      <c r="C4" s="11" t="s">
        <v>3</v>
      </c>
      <c r="D4" s="11"/>
      <c r="E4" s="7"/>
      <c r="F4" s="75" t="s">
        <v>4</v>
      </c>
      <c r="G4" s="3"/>
      <c r="H4" s="3"/>
      <c r="N4" s="7"/>
      <c r="S4" s="10"/>
      <c r="T4" s="10"/>
    </row>
    <row r="5" spans="1:22" x14ac:dyDescent="0.2">
      <c r="A5" s="8"/>
      <c r="B5" s="12"/>
      <c r="C5" s="7"/>
      <c r="D5" s="7"/>
      <c r="E5" s="7"/>
      <c r="S5" s="10"/>
      <c r="T5" s="10"/>
    </row>
    <row r="6" spans="1:22" x14ac:dyDescent="0.2">
      <c r="A6" s="13" t="s">
        <v>6</v>
      </c>
      <c r="D6" s="7"/>
      <c r="I6" s="13" t="s">
        <v>7</v>
      </c>
    </row>
    <row r="7" spans="1:22" x14ac:dyDescent="0.2">
      <c r="A7" t="s">
        <v>8</v>
      </c>
      <c r="D7" s="14">
        <v>5.0000000000000004E-6</v>
      </c>
      <c r="E7" s="15" t="s">
        <v>9</v>
      </c>
      <c r="I7" s="8" t="s">
        <v>10</v>
      </c>
      <c r="M7" s="11" t="s">
        <v>71</v>
      </c>
      <c r="N7" s="3"/>
    </row>
    <row r="8" spans="1:22" x14ac:dyDescent="0.2">
      <c r="A8" t="s">
        <v>12</v>
      </c>
      <c r="D8" s="20">
        <v>0</v>
      </c>
      <c r="E8" s="15" t="s">
        <v>13</v>
      </c>
      <c r="I8" t="s">
        <v>8</v>
      </c>
      <c r="M8" s="74">
        <v>1E-3</v>
      </c>
      <c r="N8" s="17" t="s">
        <v>9</v>
      </c>
    </row>
    <row r="9" spans="1:22" x14ac:dyDescent="0.2">
      <c r="I9" t="s">
        <v>17</v>
      </c>
      <c r="M9" s="16">
        <v>0.3</v>
      </c>
      <c r="N9" s="17" t="s">
        <v>18</v>
      </c>
      <c r="Q9" s="12"/>
      <c r="R9" s="7"/>
      <c r="S9" s="7"/>
      <c r="T9" s="12"/>
      <c r="U9" s="22"/>
    </row>
    <row r="10" spans="1:22" x14ac:dyDescent="0.2">
      <c r="A10" s="13" t="s">
        <v>16</v>
      </c>
      <c r="I10" t="s">
        <v>20</v>
      </c>
      <c r="M10" s="3">
        <v>0.2</v>
      </c>
      <c r="N10" t="s">
        <v>21</v>
      </c>
    </row>
    <row r="11" spans="1:22" x14ac:dyDescent="0.2">
      <c r="A11" t="s">
        <v>19</v>
      </c>
      <c r="D11" s="16">
        <v>50</v>
      </c>
      <c r="E11" s="17" t="s">
        <v>18</v>
      </c>
      <c r="I11" t="s">
        <v>24</v>
      </c>
      <c r="M11" s="24">
        <f>$M$8*$D$13/$M$10</f>
        <v>4.9751859510499465E-4</v>
      </c>
      <c r="N11" t="s">
        <v>9</v>
      </c>
      <c r="T11" s="10"/>
    </row>
    <row r="12" spans="1:22" x14ac:dyDescent="0.2">
      <c r="A12" t="s">
        <v>22</v>
      </c>
      <c r="D12" s="16">
        <v>10</v>
      </c>
      <c r="E12" s="17" t="s">
        <v>23</v>
      </c>
      <c r="I12" t="s">
        <v>26</v>
      </c>
      <c r="M12" s="3">
        <v>1</v>
      </c>
      <c r="N12" t="s">
        <v>21</v>
      </c>
      <c r="S12" s="17"/>
      <c r="T12" s="87"/>
      <c r="U12" s="17"/>
      <c r="V12" s="17"/>
    </row>
    <row r="13" spans="1:22" x14ac:dyDescent="0.2">
      <c r="A13" t="s">
        <v>25</v>
      </c>
      <c r="D13" s="23">
        <f>SIN(ATAN($D$12/100))</f>
        <v>9.9503719020998929E-2</v>
      </c>
      <c r="E13" t="s">
        <v>21</v>
      </c>
      <c r="S13" s="17"/>
      <c r="T13" s="87"/>
      <c r="U13" s="17"/>
      <c r="V13" s="17"/>
    </row>
    <row r="14" spans="1:22" x14ac:dyDescent="0.2">
      <c r="S14" s="17"/>
      <c r="T14" s="87"/>
      <c r="U14" s="17"/>
      <c r="V14" s="17"/>
    </row>
    <row r="15" spans="1:22" x14ac:dyDescent="0.2">
      <c r="S15" s="17"/>
      <c r="T15" s="17"/>
      <c r="U15" s="17"/>
      <c r="V15" s="17"/>
    </row>
    <row r="16" spans="1:22" x14ac:dyDescent="0.2">
      <c r="S16" s="17"/>
      <c r="T16" s="17"/>
      <c r="U16" s="17"/>
      <c r="V16" s="17"/>
    </row>
    <row r="17" spans="19:22" x14ac:dyDescent="0.2">
      <c r="S17" s="17"/>
      <c r="T17" s="17"/>
      <c r="U17" s="17"/>
      <c r="V17" s="17"/>
    </row>
    <row r="18" spans="19:22" x14ac:dyDescent="0.2">
      <c r="S18" s="17"/>
      <c r="T18" s="17"/>
      <c r="U18" s="17"/>
      <c r="V18" s="17"/>
    </row>
    <row r="19" spans="19:22" x14ac:dyDescent="0.2">
      <c r="S19" s="17"/>
      <c r="T19" s="17"/>
      <c r="U19" s="17"/>
      <c r="V19" s="17"/>
    </row>
    <row r="20" spans="19:22" x14ac:dyDescent="0.2">
      <c r="S20" s="17"/>
      <c r="T20" s="17"/>
      <c r="U20" s="17"/>
      <c r="V20" s="17"/>
    </row>
    <row r="21" spans="19:22" x14ac:dyDescent="0.2">
      <c r="S21" s="17"/>
      <c r="T21" s="17"/>
      <c r="U21" s="17"/>
      <c r="V21" s="17"/>
    </row>
    <row r="22" spans="19:22" x14ac:dyDescent="0.2">
      <c r="S22" s="17"/>
      <c r="T22" s="17"/>
      <c r="U22" s="17"/>
      <c r="V22" s="17"/>
    </row>
    <row r="23" spans="19:22" x14ac:dyDescent="0.2">
      <c r="S23" s="17"/>
      <c r="T23" s="17"/>
      <c r="U23" s="17"/>
      <c r="V23" s="17"/>
    </row>
    <row r="24" spans="19:22" x14ac:dyDescent="0.2">
      <c r="S24" s="17"/>
      <c r="T24" s="17"/>
      <c r="U24" s="17"/>
      <c r="V24" s="17"/>
    </row>
    <row r="25" spans="19:22" x14ac:dyDescent="0.2">
      <c r="S25" s="17"/>
      <c r="T25" s="17"/>
      <c r="U25" s="17"/>
      <c r="V25" s="17"/>
    </row>
    <row r="26" spans="19:22" x14ac:dyDescent="0.2">
      <c r="S26" s="17"/>
      <c r="T26" s="17"/>
      <c r="U26" s="17"/>
      <c r="V26" s="17"/>
    </row>
    <row r="27" spans="19:22" x14ac:dyDescent="0.2">
      <c r="S27" s="17"/>
      <c r="T27" s="17"/>
      <c r="U27" s="17"/>
      <c r="V27" s="17"/>
    </row>
    <row r="28" spans="19:22" x14ac:dyDescent="0.2">
      <c r="S28" s="17"/>
      <c r="T28" s="17"/>
      <c r="U28" s="17"/>
      <c r="V28" s="17"/>
    </row>
    <row r="29" spans="19:22" x14ac:dyDescent="0.2">
      <c r="S29" s="17"/>
      <c r="T29" s="17"/>
      <c r="U29" s="17"/>
      <c r="V29" s="17"/>
    </row>
    <row r="30" spans="19:22" x14ac:dyDescent="0.2">
      <c r="S30" s="17"/>
      <c r="T30" s="17"/>
      <c r="U30" s="17"/>
      <c r="V30" s="17"/>
    </row>
    <row r="31" spans="19:22" x14ac:dyDescent="0.2">
      <c r="S31" s="17"/>
      <c r="T31" s="17"/>
      <c r="U31" s="17"/>
      <c r="V31" s="17"/>
    </row>
    <row r="32" spans="19:22" x14ac:dyDescent="0.2">
      <c r="S32" s="17"/>
      <c r="T32" s="17"/>
      <c r="U32" s="17"/>
      <c r="V32" s="17"/>
    </row>
    <row r="33" spans="1:30" x14ac:dyDescent="0.2">
      <c r="S33" s="17"/>
      <c r="T33" s="17"/>
      <c r="U33" s="17"/>
      <c r="V33" s="17"/>
    </row>
    <row r="34" spans="1:30" x14ac:dyDescent="0.2">
      <c r="S34" s="17"/>
      <c r="T34" s="17"/>
      <c r="U34" s="17"/>
      <c r="V34" s="17"/>
    </row>
    <row r="35" spans="1:30" x14ac:dyDescent="0.2">
      <c r="S35" s="17"/>
      <c r="T35" s="17"/>
      <c r="U35" s="17"/>
      <c r="V35" s="17"/>
    </row>
    <row r="36" spans="1:30" x14ac:dyDescent="0.2">
      <c r="S36" s="17"/>
      <c r="T36" s="17"/>
      <c r="U36" s="17"/>
      <c r="V36" s="17"/>
    </row>
    <row r="37" spans="1:30" x14ac:dyDescent="0.2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25"/>
      <c r="N37" s="25"/>
      <c r="O37" s="4"/>
      <c r="P37" s="4"/>
      <c r="Q37" s="4"/>
      <c r="R37" s="4"/>
      <c r="S37" s="26"/>
      <c r="T37" s="26"/>
      <c r="U37" s="4"/>
      <c r="V37" s="4"/>
      <c r="W37" s="4"/>
      <c r="X37" s="4"/>
      <c r="Y37" s="4"/>
      <c r="Z37" s="4"/>
      <c r="AB37" s="27"/>
      <c r="AC37" s="4" t="s">
        <v>29</v>
      </c>
      <c r="AD37" s="28"/>
    </row>
    <row r="38" spans="1:30" x14ac:dyDescent="0.2">
      <c r="A38" s="29"/>
      <c r="B38" s="29"/>
      <c r="C38" s="4"/>
      <c r="D38" s="4"/>
      <c r="E38" s="25"/>
      <c r="F38" s="4"/>
      <c r="G38" s="29" t="s">
        <v>30</v>
      </c>
      <c r="H38" s="4"/>
      <c r="I38" s="4"/>
      <c r="J38" s="4"/>
      <c r="K38" s="30"/>
      <c r="L38" s="4"/>
      <c r="M38" s="29" t="s">
        <v>31</v>
      </c>
      <c r="N38" s="4"/>
      <c r="O38" s="25"/>
      <c r="P38" s="25"/>
      <c r="Q38" s="29" t="s">
        <v>32</v>
      </c>
      <c r="R38" s="25"/>
      <c r="S38" s="29" t="s">
        <v>32</v>
      </c>
      <c r="T38" s="26"/>
      <c r="U38" s="29" t="s">
        <v>33</v>
      </c>
      <c r="V38" s="25"/>
      <c r="W38" s="30"/>
      <c r="Z38" s="25"/>
      <c r="AA38" s="31"/>
      <c r="AB38" s="27"/>
      <c r="AC38" s="4" t="s">
        <v>34</v>
      </c>
      <c r="AD38" s="27"/>
    </row>
    <row r="39" spans="1:30" x14ac:dyDescent="0.2">
      <c r="A39" s="32" t="s">
        <v>35</v>
      </c>
      <c r="B39" s="33" t="s">
        <v>36</v>
      </c>
      <c r="C39" s="34"/>
      <c r="D39" s="4"/>
      <c r="E39" s="35" t="s">
        <v>37</v>
      </c>
      <c r="F39" s="4"/>
      <c r="G39" s="29" t="s">
        <v>38</v>
      </c>
      <c r="H39" s="4"/>
      <c r="I39" s="29" t="s">
        <v>31</v>
      </c>
      <c r="J39" s="4"/>
      <c r="K39" s="29" t="s">
        <v>39</v>
      </c>
      <c r="L39" s="4"/>
      <c r="M39" s="29" t="s">
        <v>40</v>
      </c>
      <c r="N39" s="4"/>
      <c r="O39" s="29" t="s">
        <v>41</v>
      </c>
      <c r="P39" s="28"/>
      <c r="Q39" s="4" t="s">
        <v>42</v>
      </c>
      <c r="R39" s="17"/>
      <c r="S39" s="29" t="s">
        <v>43</v>
      </c>
      <c r="T39" s="25"/>
      <c r="U39" s="29" t="s">
        <v>44</v>
      </c>
      <c r="V39" s="27"/>
      <c r="W39" s="36" t="s">
        <v>45</v>
      </c>
      <c r="X39" s="37" t="s">
        <v>46</v>
      </c>
      <c r="Y39" s="29" t="s">
        <v>47</v>
      </c>
      <c r="Z39" s="38"/>
      <c r="AA39" s="29" t="s">
        <v>48</v>
      </c>
      <c r="AB39" s="27"/>
      <c r="AC39" s="4" t="s">
        <v>49</v>
      </c>
      <c r="AD39" s="27"/>
    </row>
    <row r="40" spans="1:30" x14ac:dyDescent="0.2">
      <c r="A40" s="39"/>
      <c r="B40" s="40" t="s">
        <v>27</v>
      </c>
      <c r="C40" s="41" t="s">
        <v>28</v>
      </c>
      <c r="D40" s="39" t="s">
        <v>42</v>
      </c>
      <c r="E40" s="42" t="s">
        <v>27</v>
      </c>
      <c r="F40" s="43" t="s">
        <v>28</v>
      </c>
      <c r="G40" s="42" t="s">
        <v>27</v>
      </c>
      <c r="H40" s="43" t="s">
        <v>28</v>
      </c>
      <c r="I40" s="42" t="s">
        <v>27</v>
      </c>
      <c r="J40" s="43" t="s">
        <v>28</v>
      </c>
      <c r="K40" s="44" t="s">
        <v>27</v>
      </c>
      <c r="L40" s="45" t="s">
        <v>28</v>
      </c>
      <c r="M40" s="44" t="s">
        <v>27</v>
      </c>
      <c r="N40" s="45" t="s">
        <v>28</v>
      </c>
      <c r="O40" s="44" t="s">
        <v>27</v>
      </c>
      <c r="P40" s="45" t="s">
        <v>28</v>
      </c>
      <c r="Q40" s="44" t="s">
        <v>27</v>
      </c>
      <c r="R40" s="45" t="s">
        <v>28</v>
      </c>
      <c r="S40" s="44" t="s">
        <v>27</v>
      </c>
      <c r="T40" s="45" t="s">
        <v>28</v>
      </c>
      <c r="U40" s="46" t="s">
        <v>27</v>
      </c>
      <c r="V40" s="47" t="s">
        <v>28</v>
      </c>
      <c r="W40" s="48" t="s">
        <v>50</v>
      </c>
      <c r="X40" s="49" t="s">
        <v>51</v>
      </c>
      <c r="Y40" s="42" t="s">
        <v>27</v>
      </c>
      <c r="Z40" s="43" t="s">
        <v>28</v>
      </c>
      <c r="AA40" s="44" t="s">
        <v>27</v>
      </c>
      <c r="AB40" s="50" t="s">
        <v>28</v>
      </c>
      <c r="AC40" s="42" t="s">
        <v>27</v>
      </c>
      <c r="AD40" s="51" t="s">
        <v>28</v>
      </c>
    </row>
    <row r="41" spans="1:30" x14ac:dyDescent="0.2">
      <c r="A41" s="29"/>
      <c r="B41" s="52"/>
      <c r="C41" s="53"/>
      <c r="D41" s="29"/>
      <c r="E41" s="32"/>
      <c r="F41" s="54"/>
      <c r="G41" s="32"/>
      <c r="H41" s="54"/>
      <c r="I41" s="32"/>
      <c r="J41" s="54"/>
      <c r="K41" s="55"/>
      <c r="L41" s="56"/>
      <c r="M41" s="55"/>
      <c r="N41" s="56"/>
      <c r="O41" s="55"/>
      <c r="P41" s="56"/>
      <c r="Q41" s="55"/>
      <c r="R41" s="56"/>
      <c r="S41" s="55"/>
      <c r="T41" s="56"/>
      <c r="U41" s="57"/>
      <c r="V41" s="58"/>
      <c r="W41" s="59">
        <f t="shared" ref="W41:W60" si="0">$M$8*$M$9*$D$13/$M$12*1000</f>
        <v>2.9851115706299676E-2</v>
      </c>
      <c r="X41" s="37"/>
      <c r="Y41" s="32"/>
      <c r="Z41" s="54"/>
      <c r="AA41" s="55"/>
      <c r="AB41" s="60"/>
      <c r="AC41" s="61"/>
      <c r="AD41" s="62"/>
    </row>
    <row r="42" spans="1:30" x14ac:dyDescent="0.2">
      <c r="A42" s="32" t="s">
        <v>52</v>
      </c>
      <c r="B42" s="63">
        <v>7.2</v>
      </c>
      <c r="C42" s="63">
        <v>11.5</v>
      </c>
      <c r="D42" s="29">
        <v>300</v>
      </c>
      <c r="E42" s="64">
        <f t="shared" ref="E42:E57" si="1">B42/D42</f>
        <v>2.4E-2</v>
      </c>
      <c r="F42" s="64">
        <f t="shared" ref="F42:F57" si="2">C42/D42</f>
        <v>3.833333333333333E-2</v>
      </c>
      <c r="G42" s="64">
        <f>IF((E42-1000*$D$7)&gt;0,(E42-1000*$D$7),0)</f>
        <v>1.9E-2</v>
      </c>
      <c r="H42" s="64">
        <f>IF((F42-1000*$D$7)&gt;0,(F42-1000*$D$7),0)</f>
        <v>3.3333333333333333E-2</v>
      </c>
      <c r="I42" s="64">
        <f t="shared" ref="I42:J57" si="3">E42-G42</f>
        <v>5.000000000000001E-3</v>
      </c>
      <c r="J42" s="64">
        <f t="shared" si="3"/>
        <v>4.9999999999999975E-3</v>
      </c>
      <c r="K42" s="65">
        <f t="shared" ref="K42:L57" si="4">I42/E42*100</f>
        <v>20.833333333333336</v>
      </c>
      <c r="L42" s="65">
        <f t="shared" si="4"/>
        <v>13.043478260869559</v>
      </c>
      <c r="M42" s="66">
        <f t="shared" ref="M42:M57" si="5">I42*D42</f>
        <v>1.5000000000000002</v>
      </c>
      <c r="N42" s="66">
        <f t="shared" ref="N42:N57" si="6">J42*D42</f>
        <v>1.4999999999999993</v>
      </c>
      <c r="O42" s="66">
        <f>IF(M42-$D$8&lt;=0,0,M42-$D$8)</f>
        <v>1.5000000000000002</v>
      </c>
      <c r="P42" s="66">
        <f>IF(N42-$D$8&lt;=0,0,N42-$D$8)</f>
        <v>1.4999999999999993</v>
      </c>
      <c r="Q42" s="66">
        <f t="shared" ref="Q42:R57" si="7">O42/I42</f>
        <v>300</v>
      </c>
      <c r="R42" s="66">
        <f t="shared" si="7"/>
        <v>300</v>
      </c>
      <c r="S42" s="67">
        <f t="shared" ref="S42:T59" si="8">IF($M$11*Q42&lt;$D$11,$M$11*Q42,$D$11)</f>
        <v>0.1492555785314984</v>
      </c>
      <c r="T42" s="72">
        <f t="shared" si="8"/>
        <v>0.1492555785314984</v>
      </c>
      <c r="U42" s="68">
        <f>S42*I42*COS(ATAN($D$12/100))</f>
        <v>7.4257425742574291E-4</v>
      </c>
      <c r="V42" s="69">
        <f>T42*J42*COS(ATAN($D$12/100))</f>
        <v>7.4257425742574237E-4</v>
      </c>
      <c r="W42" s="59">
        <f t="shared" si="0"/>
        <v>2.9851115706299676E-2</v>
      </c>
      <c r="X42" s="65">
        <f t="shared" ref="X42:X59" si="9">$D$11/$M$11/3600</f>
        <v>27.916321169780247</v>
      </c>
      <c r="Y42" s="65">
        <f t="shared" ref="Y42:Y57" si="10">U42/W42*100</f>
        <v>2.4875929755249739</v>
      </c>
      <c r="Z42" s="65">
        <f t="shared" ref="Z42:Z57" si="11">V42/W42*100</f>
        <v>2.4875929755249717</v>
      </c>
      <c r="AA42" s="70" t="str">
        <f t="shared" ref="AA42:AA57" si="12">IF(W42&gt;=U42,"ja","nein")</f>
        <v>ja</v>
      </c>
      <c r="AB42" s="70" t="str">
        <f t="shared" ref="AB42:AB57" si="13">IF(W42&gt;=V42,"ja","nein")</f>
        <v>ja</v>
      </c>
      <c r="AC42" s="71">
        <f>X42*Y42/100</f>
        <v>0.69444444444444475</v>
      </c>
      <c r="AD42" s="72">
        <f>X42*Z42/100</f>
        <v>0.69444444444444398</v>
      </c>
    </row>
    <row r="43" spans="1:30" x14ac:dyDescent="0.2">
      <c r="A43" s="32" t="s">
        <v>53</v>
      </c>
      <c r="B43" s="63">
        <v>8.9</v>
      </c>
      <c r="C43" s="63">
        <v>14.6</v>
      </c>
      <c r="D43" s="29">
        <v>600</v>
      </c>
      <c r="E43" s="64">
        <f t="shared" si="1"/>
        <v>1.4833333333333334E-2</v>
      </c>
      <c r="F43" s="64">
        <f t="shared" si="2"/>
        <v>2.4333333333333332E-2</v>
      </c>
      <c r="G43" s="64">
        <f t="shared" ref="G43:G59" si="14">IF((E43-1000*D$7)&gt;0,(E43-1000*D$7),0)</f>
        <v>9.8333333333333328E-3</v>
      </c>
      <c r="H43" s="64">
        <f t="shared" ref="H43:H59" si="15">IF((F43-1000*D$7)&gt;0,(F43-1000*D$7),0)</f>
        <v>1.9333333333333331E-2</v>
      </c>
      <c r="I43" s="64">
        <f t="shared" si="3"/>
        <v>5.000000000000001E-3</v>
      </c>
      <c r="J43" s="64">
        <f t="shared" si="3"/>
        <v>5.000000000000001E-3</v>
      </c>
      <c r="K43" s="65">
        <f t="shared" si="4"/>
        <v>33.707865168539328</v>
      </c>
      <c r="L43" s="65">
        <f t="shared" si="4"/>
        <v>20.547945205479458</v>
      </c>
      <c r="M43" s="66">
        <f t="shared" si="5"/>
        <v>3.0000000000000004</v>
      </c>
      <c r="N43" s="66">
        <f t="shared" si="6"/>
        <v>3.0000000000000004</v>
      </c>
      <c r="O43" s="66">
        <f t="shared" ref="O43:O59" si="16">IF(M43-D$8&lt;=0,0,M43-D$8)</f>
        <v>3.0000000000000004</v>
      </c>
      <c r="P43" s="66">
        <f t="shared" ref="P43:P59" si="17">IF(N43-D$8&lt;=0,0,N43-D$8)</f>
        <v>3.0000000000000004</v>
      </c>
      <c r="Q43" s="66">
        <f t="shared" si="7"/>
        <v>600</v>
      </c>
      <c r="R43" s="66">
        <f t="shared" si="7"/>
        <v>600</v>
      </c>
      <c r="S43" s="67">
        <f t="shared" si="8"/>
        <v>0.2985111570629968</v>
      </c>
      <c r="T43" s="72">
        <f t="shared" si="8"/>
        <v>0.2985111570629968</v>
      </c>
      <c r="U43" s="68">
        <f t="shared" ref="U43:U59" si="18">S43*I43*COS(ATAN($D$12/100))</f>
        <v>1.4851485148514858E-3</v>
      </c>
      <c r="V43" s="69">
        <f t="shared" ref="V43:V59" si="19">T43*J43*COS(ATAN($D$12/100))</f>
        <v>1.4851485148514858E-3</v>
      </c>
      <c r="W43" s="59">
        <f t="shared" si="0"/>
        <v>2.9851115706299676E-2</v>
      </c>
      <c r="X43" s="65">
        <f t="shared" si="9"/>
        <v>27.916321169780247</v>
      </c>
      <c r="Y43" s="65">
        <f t="shared" si="10"/>
        <v>4.9751859510499479</v>
      </c>
      <c r="Z43" s="65">
        <f t="shared" si="11"/>
        <v>4.9751859510499479</v>
      </c>
      <c r="AA43" s="70" t="str">
        <f t="shared" si="12"/>
        <v>ja</v>
      </c>
      <c r="AB43" s="70" t="str">
        <f t="shared" si="13"/>
        <v>ja</v>
      </c>
      <c r="AC43" s="71">
        <f t="shared" ref="AC43:AC58" si="20">X43*Y43/100</f>
        <v>1.3888888888888895</v>
      </c>
      <c r="AD43" s="72">
        <f t="shared" ref="AD43:AD58" si="21">X43*Z43/100</f>
        <v>1.3888888888888895</v>
      </c>
    </row>
    <row r="44" spans="1:30" x14ac:dyDescent="0.2">
      <c r="A44" s="32" t="s">
        <v>54</v>
      </c>
      <c r="B44" s="63">
        <v>10</v>
      </c>
      <c r="C44" s="63">
        <v>16.600000000000001</v>
      </c>
      <c r="D44" s="29">
        <v>900</v>
      </c>
      <c r="E44" s="64">
        <f t="shared" si="1"/>
        <v>1.1111111111111112E-2</v>
      </c>
      <c r="F44" s="64">
        <f t="shared" si="2"/>
        <v>1.8444444444444447E-2</v>
      </c>
      <c r="G44" s="64">
        <f t="shared" si="14"/>
        <v>6.1111111111111114E-3</v>
      </c>
      <c r="H44" s="64">
        <f t="shared" si="15"/>
        <v>1.3444444444444446E-2</v>
      </c>
      <c r="I44" s="64">
        <f t="shared" si="3"/>
        <v>5.0000000000000001E-3</v>
      </c>
      <c r="J44" s="64">
        <f t="shared" si="3"/>
        <v>5.000000000000001E-3</v>
      </c>
      <c r="K44" s="65">
        <f t="shared" si="4"/>
        <v>45</v>
      </c>
      <c r="L44" s="65">
        <f t="shared" si="4"/>
        <v>27.108433734939759</v>
      </c>
      <c r="M44" s="66">
        <f t="shared" si="5"/>
        <v>4.5</v>
      </c>
      <c r="N44" s="66">
        <f t="shared" si="6"/>
        <v>4.5000000000000009</v>
      </c>
      <c r="O44" s="66">
        <f t="shared" si="16"/>
        <v>4.5</v>
      </c>
      <c r="P44" s="66">
        <f t="shared" si="17"/>
        <v>4.5000000000000009</v>
      </c>
      <c r="Q44" s="66">
        <f t="shared" si="7"/>
        <v>900</v>
      </c>
      <c r="R44" s="66">
        <f t="shared" si="7"/>
        <v>900</v>
      </c>
      <c r="S44" s="67">
        <f t="shared" si="8"/>
        <v>0.4477667355944952</v>
      </c>
      <c r="T44" s="72">
        <f t="shared" si="8"/>
        <v>0.4477667355944952</v>
      </c>
      <c r="U44" s="68">
        <f t="shared" si="18"/>
        <v>2.227722772277228E-3</v>
      </c>
      <c r="V44" s="69">
        <f t="shared" si="19"/>
        <v>2.2277227722772284E-3</v>
      </c>
      <c r="W44" s="59">
        <f t="shared" si="0"/>
        <v>2.9851115706299676E-2</v>
      </c>
      <c r="X44" s="65">
        <f t="shared" si="9"/>
        <v>27.916321169780247</v>
      </c>
      <c r="Y44" s="65">
        <f t="shared" si="10"/>
        <v>7.4627789265749183</v>
      </c>
      <c r="Z44" s="65">
        <f t="shared" si="11"/>
        <v>7.46277892657492</v>
      </c>
      <c r="AA44" s="70" t="str">
        <f t="shared" si="12"/>
        <v>ja</v>
      </c>
      <c r="AB44" s="70" t="str">
        <f t="shared" si="13"/>
        <v>ja</v>
      </c>
      <c r="AC44" s="71">
        <f t="shared" si="20"/>
        <v>2.083333333333333</v>
      </c>
      <c r="AD44" s="72">
        <f t="shared" si="21"/>
        <v>2.0833333333333335</v>
      </c>
    </row>
    <row r="45" spans="1:30" x14ac:dyDescent="0.2">
      <c r="A45" s="32" t="s">
        <v>55</v>
      </c>
      <c r="B45" s="63">
        <v>10.9</v>
      </c>
      <c r="C45" s="63">
        <v>18.3</v>
      </c>
      <c r="D45" s="29">
        <v>1200</v>
      </c>
      <c r="E45" s="64">
        <f t="shared" si="1"/>
        <v>9.0833333333333339E-3</v>
      </c>
      <c r="F45" s="64">
        <f t="shared" si="2"/>
        <v>1.5250000000000001E-2</v>
      </c>
      <c r="G45" s="64">
        <f t="shared" si="14"/>
        <v>4.0833333333333338E-3</v>
      </c>
      <c r="H45" s="64">
        <f t="shared" si="15"/>
        <v>1.0250000000000002E-2</v>
      </c>
      <c r="I45" s="64">
        <f t="shared" si="3"/>
        <v>5.0000000000000001E-3</v>
      </c>
      <c r="J45" s="64">
        <f t="shared" si="3"/>
        <v>4.9999999999999992E-3</v>
      </c>
      <c r="K45" s="65">
        <f t="shared" si="4"/>
        <v>55.045871559633028</v>
      </c>
      <c r="L45" s="65">
        <f t="shared" si="4"/>
        <v>32.78688524590163</v>
      </c>
      <c r="M45" s="66">
        <f t="shared" si="5"/>
        <v>6</v>
      </c>
      <c r="N45" s="66">
        <f t="shared" si="6"/>
        <v>5.9999999999999991</v>
      </c>
      <c r="O45" s="66">
        <f t="shared" si="16"/>
        <v>6</v>
      </c>
      <c r="P45" s="66">
        <f t="shared" si="17"/>
        <v>5.9999999999999991</v>
      </c>
      <c r="Q45" s="66">
        <f t="shared" si="7"/>
        <v>1200</v>
      </c>
      <c r="R45" s="66">
        <f t="shared" si="7"/>
        <v>1200</v>
      </c>
      <c r="S45" s="67">
        <f t="shared" si="8"/>
        <v>0.5970223141259936</v>
      </c>
      <c r="T45" s="72">
        <f t="shared" si="8"/>
        <v>0.5970223141259936</v>
      </c>
      <c r="U45" s="68">
        <f t="shared" si="18"/>
        <v>2.9702970297029712E-3</v>
      </c>
      <c r="V45" s="69">
        <f t="shared" si="19"/>
        <v>2.9702970297029708E-3</v>
      </c>
      <c r="W45" s="59">
        <f t="shared" si="0"/>
        <v>2.9851115706299676E-2</v>
      </c>
      <c r="X45" s="65">
        <f t="shared" si="9"/>
        <v>27.916321169780247</v>
      </c>
      <c r="Y45" s="65">
        <f t="shared" si="10"/>
        <v>9.950371902099894</v>
      </c>
      <c r="Z45" s="65">
        <f t="shared" si="11"/>
        <v>9.9503719020998922</v>
      </c>
      <c r="AA45" s="70" t="str">
        <f t="shared" si="12"/>
        <v>ja</v>
      </c>
      <c r="AB45" s="70" t="str">
        <f t="shared" si="13"/>
        <v>ja</v>
      </c>
      <c r="AC45" s="71">
        <f t="shared" si="20"/>
        <v>2.7777777777777781</v>
      </c>
      <c r="AD45" s="72">
        <f t="shared" si="21"/>
        <v>2.7777777777777777</v>
      </c>
    </row>
    <row r="46" spans="1:30" x14ac:dyDescent="0.2">
      <c r="A46" s="32" t="s">
        <v>56</v>
      </c>
      <c r="B46" s="63">
        <v>12.3</v>
      </c>
      <c r="C46" s="63">
        <v>21</v>
      </c>
      <c r="D46" s="29">
        <v>1800</v>
      </c>
      <c r="E46" s="64">
        <f t="shared" si="1"/>
        <v>6.8333333333333336E-3</v>
      </c>
      <c r="F46" s="64">
        <f t="shared" si="2"/>
        <v>1.1666666666666667E-2</v>
      </c>
      <c r="G46" s="64">
        <f t="shared" si="14"/>
        <v>1.8333333333333335E-3</v>
      </c>
      <c r="H46" s="64">
        <f t="shared" si="15"/>
        <v>6.6666666666666671E-3</v>
      </c>
      <c r="I46" s="64">
        <f t="shared" si="3"/>
        <v>5.0000000000000001E-3</v>
      </c>
      <c r="J46" s="64">
        <f t="shared" si="3"/>
        <v>5.0000000000000001E-3</v>
      </c>
      <c r="K46" s="65">
        <f t="shared" si="4"/>
        <v>73.170731707317074</v>
      </c>
      <c r="L46" s="65">
        <f t="shared" si="4"/>
        <v>42.857142857142854</v>
      </c>
      <c r="M46" s="66">
        <f t="shared" si="5"/>
        <v>9</v>
      </c>
      <c r="N46" s="66">
        <f t="shared" si="6"/>
        <v>9</v>
      </c>
      <c r="O46" s="66">
        <f t="shared" si="16"/>
        <v>9</v>
      </c>
      <c r="P46" s="66">
        <f t="shared" si="17"/>
        <v>9</v>
      </c>
      <c r="Q46" s="66">
        <f t="shared" si="7"/>
        <v>1800</v>
      </c>
      <c r="R46" s="66">
        <f t="shared" si="7"/>
        <v>1800</v>
      </c>
      <c r="S46" s="67">
        <f t="shared" si="8"/>
        <v>0.8955334711889904</v>
      </c>
      <c r="T46" s="72">
        <f t="shared" si="8"/>
        <v>0.8955334711889904</v>
      </c>
      <c r="U46" s="68">
        <f t="shared" si="18"/>
        <v>4.4554455445544559E-3</v>
      </c>
      <c r="V46" s="69">
        <f t="shared" si="19"/>
        <v>4.4554455445544559E-3</v>
      </c>
      <c r="W46" s="59">
        <f t="shared" si="0"/>
        <v>2.9851115706299676E-2</v>
      </c>
      <c r="X46" s="65">
        <f t="shared" si="9"/>
        <v>27.916321169780247</v>
      </c>
      <c r="Y46" s="65">
        <f t="shared" si="10"/>
        <v>14.925557853149837</v>
      </c>
      <c r="Z46" s="65">
        <f t="shared" si="11"/>
        <v>14.925557853149837</v>
      </c>
      <c r="AA46" s="70" t="str">
        <f t="shared" si="12"/>
        <v>ja</v>
      </c>
      <c r="AB46" s="70" t="str">
        <f t="shared" si="13"/>
        <v>ja</v>
      </c>
      <c r="AC46" s="71">
        <f t="shared" si="20"/>
        <v>4.1666666666666661</v>
      </c>
      <c r="AD46" s="72">
        <f t="shared" si="21"/>
        <v>4.1666666666666661</v>
      </c>
    </row>
    <row r="47" spans="1:30" x14ac:dyDescent="0.2">
      <c r="A47" s="32" t="s">
        <v>57</v>
      </c>
      <c r="B47" s="63">
        <v>13.8</v>
      </c>
      <c r="C47" s="63">
        <v>24.1</v>
      </c>
      <c r="D47" s="29">
        <v>2700</v>
      </c>
      <c r="E47" s="64">
        <f t="shared" si="1"/>
        <v>5.1111111111111114E-3</v>
      </c>
      <c r="F47" s="64">
        <f t="shared" si="2"/>
        <v>8.9259259259259257E-3</v>
      </c>
      <c r="G47" s="64">
        <f t="shared" si="14"/>
        <v>1.1111111111111131E-4</v>
      </c>
      <c r="H47" s="64">
        <f t="shared" si="15"/>
        <v>3.9259259259259256E-3</v>
      </c>
      <c r="I47" s="64">
        <f t="shared" si="3"/>
        <v>5.0000000000000001E-3</v>
      </c>
      <c r="J47" s="64">
        <f t="shared" si="3"/>
        <v>5.0000000000000001E-3</v>
      </c>
      <c r="K47" s="65">
        <f t="shared" si="4"/>
        <v>97.826086956521735</v>
      </c>
      <c r="L47" s="65">
        <f t="shared" si="4"/>
        <v>56.016597510373444</v>
      </c>
      <c r="M47" s="66">
        <f t="shared" si="5"/>
        <v>13.5</v>
      </c>
      <c r="N47" s="66">
        <f t="shared" si="6"/>
        <v>13.5</v>
      </c>
      <c r="O47" s="66">
        <f t="shared" si="16"/>
        <v>13.5</v>
      </c>
      <c r="P47" s="66">
        <f t="shared" si="17"/>
        <v>13.5</v>
      </c>
      <c r="Q47" s="66">
        <f t="shared" si="7"/>
        <v>2700</v>
      </c>
      <c r="R47" s="66">
        <f t="shared" si="7"/>
        <v>2700</v>
      </c>
      <c r="S47" s="67">
        <f t="shared" si="8"/>
        <v>1.3433002067834856</v>
      </c>
      <c r="T47" s="72">
        <f t="shared" si="8"/>
        <v>1.3433002067834856</v>
      </c>
      <c r="U47" s="68">
        <f t="shared" si="18"/>
        <v>6.6831683168316848E-3</v>
      </c>
      <c r="V47" s="69">
        <f t="shared" si="19"/>
        <v>6.6831683168316848E-3</v>
      </c>
      <c r="W47" s="59">
        <f t="shared" si="0"/>
        <v>2.9851115706299676E-2</v>
      </c>
      <c r="X47" s="65">
        <f t="shared" si="9"/>
        <v>27.916321169780247</v>
      </c>
      <c r="Y47" s="65">
        <f t="shared" si="10"/>
        <v>22.38833677972476</v>
      </c>
      <c r="Z47" s="65">
        <f t="shared" si="11"/>
        <v>22.38833677972476</v>
      </c>
      <c r="AA47" s="70" t="str">
        <f t="shared" si="12"/>
        <v>ja</v>
      </c>
      <c r="AB47" s="70" t="str">
        <f t="shared" si="13"/>
        <v>ja</v>
      </c>
      <c r="AC47" s="71">
        <f t="shared" si="20"/>
        <v>6.25</v>
      </c>
      <c r="AD47" s="72">
        <f t="shared" si="21"/>
        <v>6.25</v>
      </c>
    </row>
    <row r="48" spans="1:30" x14ac:dyDescent="0.2">
      <c r="A48" s="32" t="s">
        <v>58</v>
      </c>
      <c r="B48" s="63">
        <v>15</v>
      </c>
      <c r="C48" s="63">
        <v>26.5</v>
      </c>
      <c r="D48" s="29">
        <v>3600</v>
      </c>
      <c r="E48" s="64">
        <f t="shared" si="1"/>
        <v>4.1666666666666666E-3</v>
      </c>
      <c r="F48" s="64">
        <f t="shared" si="2"/>
        <v>7.3611111111111108E-3</v>
      </c>
      <c r="G48" s="64">
        <f t="shared" si="14"/>
        <v>0</v>
      </c>
      <c r="H48" s="64">
        <f t="shared" si="15"/>
        <v>2.3611111111111107E-3</v>
      </c>
      <c r="I48" s="64">
        <f t="shared" si="3"/>
        <v>4.1666666666666666E-3</v>
      </c>
      <c r="J48" s="64">
        <f t="shared" si="3"/>
        <v>5.0000000000000001E-3</v>
      </c>
      <c r="K48" s="65">
        <f t="shared" si="4"/>
        <v>100</v>
      </c>
      <c r="L48" s="65">
        <f t="shared" si="4"/>
        <v>67.924528301886795</v>
      </c>
      <c r="M48" s="66">
        <f t="shared" si="5"/>
        <v>15</v>
      </c>
      <c r="N48" s="66">
        <f t="shared" si="6"/>
        <v>18</v>
      </c>
      <c r="O48" s="66">
        <f t="shared" si="16"/>
        <v>15</v>
      </c>
      <c r="P48" s="66">
        <f t="shared" si="17"/>
        <v>18</v>
      </c>
      <c r="Q48" s="66">
        <f t="shared" si="7"/>
        <v>3600</v>
      </c>
      <c r="R48" s="66">
        <f t="shared" si="7"/>
        <v>3600</v>
      </c>
      <c r="S48" s="67">
        <f t="shared" si="8"/>
        <v>1.7910669423779808</v>
      </c>
      <c r="T48" s="72">
        <f t="shared" si="8"/>
        <v>1.7910669423779808</v>
      </c>
      <c r="U48" s="68">
        <f t="shared" si="18"/>
        <v>7.4257425742574271E-3</v>
      </c>
      <c r="V48" s="69">
        <f t="shared" si="19"/>
        <v>8.9108910891089119E-3</v>
      </c>
      <c r="W48" s="59">
        <f t="shared" si="0"/>
        <v>2.9851115706299676E-2</v>
      </c>
      <c r="X48" s="65">
        <f t="shared" si="9"/>
        <v>27.916321169780247</v>
      </c>
      <c r="Y48" s="65">
        <f t="shared" si="10"/>
        <v>24.875929755249732</v>
      </c>
      <c r="Z48" s="65">
        <f t="shared" si="11"/>
        <v>29.851115706299673</v>
      </c>
      <c r="AA48" s="70" t="str">
        <f t="shared" si="12"/>
        <v>ja</v>
      </c>
      <c r="AB48" s="70" t="str">
        <f t="shared" si="13"/>
        <v>ja</v>
      </c>
      <c r="AC48" s="71">
        <f t="shared" si="20"/>
        <v>6.9444444444444446</v>
      </c>
      <c r="AD48" s="72">
        <f t="shared" si="21"/>
        <v>8.3333333333333321</v>
      </c>
    </row>
    <row r="49" spans="1:30" x14ac:dyDescent="0.2">
      <c r="A49" s="32" t="s">
        <v>59</v>
      </c>
      <c r="B49" s="63">
        <v>16.899999999999999</v>
      </c>
      <c r="C49" s="63">
        <v>29.3</v>
      </c>
      <c r="D49" s="29">
        <v>5400</v>
      </c>
      <c r="E49" s="64">
        <f t="shared" si="1"/>
        <v>3.1296296296296293E-3</v>
      </c>
      <c r="F49" s="64">
        <f t="shared" si="2"/>
        <v>5.4259259259259261E-3</v>
      </c>
      <c r="G49" s="64">
        <f t="shared" si="14"/>
        <v>0</v>
      </c>
      <c r="H49" s="64">
        <f t="shared" si="15"/>
        <v>4.2592592592592595E-4</v>
      </c>
      <c r="I49" s="64">
        <f t="shared" si="3"/>
        <v>3.1296296296296293E-3</v>
      </c>
      <c r="J49" s="64">
        <f t="shared" si="3"/>
        <v>5.0000000000000001E-3</v>
      </c>
      <c r="K49" s="65">
        <f t="shared" si="4"/>
        <v>100</v>
      </c>
      <c r="L49" s="65">
        <f t="shared" si="4"/>
        <v>92.150170648464155</v>
      </c>
      <c r="M49" s="66">
        <f t="shared" si="5"/>
        <v>16.899999999999999</v>
      </c>
      <c r="N49" s="66">
        <f t="shared" si="6"/>
        <v>27</v>
      </c>
      <c r="O49" s="66">
        <f t="shared" si="16"/>
        <v>16.899999999999999</v>
      </c>
      <c r="P49" s="66">
        <f t="shared" si="17"/>
        <v>27</v>
      </c>
      <c r="Q49" s="66">
        <f t="shared" si="7"/>
        <v>5400</v>
      </c>
      <c r="R49" s="66">
        <f t="shared" si="7"/>
        <v>5400</v>
      </c>
      <c r="S49" s="67">
        <f t="shared" si="8"/>
        <v>2.6866004135669712</v>
      </c>
      <c r="T49" s="72">
        <f t="shared" si="8"/>
        <v>2.6866004135669712</v>
      </c>
      <c r="U49" s="68">
        <f t="shared" si="18"/>
        <v>8.3663366336633686E-3</v>
      </c>
      <c r="V49" s="69">
        <f t="shared" si="19"/>
        <v>1.336633663366337E-2</v>
      </c>
      <c r="W49" s="59">
        <f t="shared" si="0"/>
        <v>2.9851115706299676E-2</v>
      </c>
      <c r="X49" s="65">
        <f t="shared" si="9"/>
        <v>27.916321169780247</v>
      </c>
      <c r="Y49" s="65">
        <f t="shared" si="10"/>
        <v>28.026880857581364</v>
      </c>
      <c r="Z49" s="65">
        <f t="shared" si="11"/>
        <v>44.77667355944952</v>
      </c>
      <c r="AA49" s="70" t="str">
        <f t="shared" si="12"/>
        <v>ja</v>
      </c>
      <c r="AB49" s="70" t="str">
        <f t="shared" si="13"/>
        <v>ja</v>
      </c>
      <c r="AC49" s="71">
        <f t="shared" si="20"/>
        <v>7.8240740740740735</v>
      </c>
      <c r="AD49" s="72">
        <f t="shared" si="21"/>
        <v>12.5</v>
      </c>
    </row>
    <row r="50" spans="1:30" x14ac:dyDescent="0.2">
      <c r="A50" s="32" t="s">
        <v>60</v>
      </c>
      <c r="B50" s="63">
        <v>18.3</v>
      </c>
      <c r="C50" s="63">
        <v>31.4</v>
      </c>
      <c r="D50" s="29">
        <v>7200</v>
      </c>
      <c r="E50" s="64">
        <f t="shared" si="1"/>
        <v>2.5416666666666669E-3</v>
      </c>
      <c r="F50" s="64">
        <f t="shared" si="2"/>
        <v>4.3611111111111107E-3</v>
      </c>
      <c r="G50" s="64">
        <f t="shared" si="14"/>
        <v>0</v>
      </c>
      <c r="H50" s="64">
        <f t="shared" si="15"/>
        <v>0</v>
      </c>
      <c r="I50" s="64">
        <f t="shared" si="3"/>
        <v>2.5416666666666669E-3</v>
      </c>
      <c r="J50" s="64">
        <f t="shared" si="3"/>
        <v>4.3611111111111107E-3</v>
      </c>
      <c r="K50" s="65">
        <f t="shared" si="4"/>
        <v>100</v>
      </c>
      <c r="L50" s="65">
        <f t="shared" si="4"/>
        <v>100</v>
      </c>
      <c r="M50" s="66">
        <f t="shared" si="5"/>
        <v>18.3</v>
      </c>
      <c r="N50" s="66">
        <f t="shared" si="6"/>
        <v>31.4</v>
      </c>
      <c r="O50" s="66">
        <f t="shared" si="16"/>
        <v>18.3</v>
      </c>
      <c r="P50" s="66">
        <f t="shared" si="17"/>
        <v>31.4</v>
      </c>
      <c r="Q50" s="66">
        <f t="shared" si="7"/>
        <v>7200</v>
      </c>
      <c r="R50" s="66">
        <f t="shared" si="7"/>
        <v>7200</v>
      </c>
      <c r="S50" s="67">
        <f t="shared" si="8"/>
        <v>3.5821338847559616</v>
      </c>
      <c r="T50" s="72">
        <f t="shared" si="8"/>
        <v>3.5821338847559616</v>
      </c>
      <c r="U50" s="68">
        <f t="shared" si="18"/>
        <v>9.0594059405940622E-3</v>
      </c>
      <c r="V50" s="69">
        <f t="shared" si="19"/>
        <v>1.5544554455445546E-2</v>
      </c>
      <c r="W50" s="59">
        <f t="shared" si="0"/>
        <v>2.9851115706299676E-2</v>
      </c>
      <c r="X50" s="65">
        <f t="shared" si="9"/>
        <v>27.916321169780247</v>
      </c>
      <c r="Y50" s="65">
        <f t="shared" si="10"/>
        <v>30.348634301404676</v>
      </c>
      <c r="Z50" s="65">
        <f t="shared" si="11"/>
        <v>52.073612954322769</v>
      </c>
      <c r="AA50" s="70" t="str">
        <f t="shared" si="12"/>
        <v>ja</v>
      </c>
      <c r="AB50" s="70" t="str">
        <f t="shared" si="13"/>
        <v>ja</v>
      </c>
      <c r="AC50" s="71">
        <f t="shared" si="20"/>
        <v>8.4722222222222232</v>
      </c>
      <c r="AD50" s="72">
        <f t="shared" si="21"/>
        <v>14.537037037037036</v>
      </c>
    </row>
    <row r="51" spans="1:30" x14ac:dyDescent="0.2">
      <c r="A51" s="32" t="s">
        <v>61</v>
      </c>
      <c r="B51" s="63">
        <v>20.6</v>
      </c>
      <c r="C51" s="63">
        <v>34.700000000000003</v>
      </c>
      <c r="D51" s="29">
        <v>10800</v>
      </c>
      <c r="E51" s="64">
        <f t="shared" si="1"/>
        <v>1.9074074074074076E-3</v>
      </c>
      <c r="F51" s="64">
        <f t="shared" si="2"/>
        <v>3.212962962962963E-3</v>
      </c>
      <c r="G51" s="64">
        <f t="shared" si="14"/>
        <v>0</v>
      </c>
      <c r="H51" s="64">
        <f t="shared" si="15"/>
        <v>0</v>
      </c>
      <c r="I51" s="64">
        <f t="shared" si="3"/>
        <v>1.9074074074074076E-3</v>
      </c>
      <c r="J51" s="64">
        <f t="shared" si="3"/>
        <v>3.212962962962963E-3</v>
      </c>
      <c r="K51" s="65">
        <f t="shared" si="4"/>
        <v>100</v>
      </c>
      <c r="L51" s="65">
        <f t="shared" si="4"/>
        <v>100</v>
      </c>
      <c r="M51" s="66">
        <f t="shared" si="5"/>
        <v>20.6</v>
      </c>
      <c r="N51" s="66">
        <f t="shared" si="6"/>
        <v>34.700000000000003</v>
      </c>
      <c r="O51" s="66">
        <f t="shared" si="16"/>
        <v>20.6</v>
      </c>
      <c r="P51" s="66">
        <f t="shared" si="17"/>
        <v>34.700000000000003</v>
      </c>
      <c r="Q51" s="66">
        <f t="shared" si="7"/>
        <v>10800</v>
      </c>
      <c r="R51" s="66">
        <f t="shared" si="7"/>
        <v>10800</v>
      </c>
      <c r="S51" s="67">
        <f t="shared" si="8"/>
        <v>5.3732008271339424</v>
      </c>
      <c r="T51" s="72">
        <f t="shared" si="8"/>
        <v>5.3732008271339424</v>
      </c>
      <c r="U51" s="68">
        <f t="shared" si="18"/>
        <v>1.0198019801980202E-2</v>
      </c>
      <c r="V51" s="69">
        <f t="shared" si="19"/>
        <v>1.7178217821782183E-2</v>
      </c>
      <c r="W51" s="59">
        <f t="shared" si="0"/>
        <v>2.9851115706299676E-2</v>
      </c>
      <c r="X51" s="65">
        <f t="shared" si="9"/>
        <v>27.916321169780247</v>
      </c>
      <c r="Y51" s="65">
        <f t="shared" si="10"/>
        <v>34.162943530542975</v>
      </c>
      <c r="Z51" s="65">
        <f t="shared" si="11"/>
        <v>57.54631750047772</v>
      </c>
      <c r="AA51" s="70" t="str">
        <f t="shared" si="12"/>
        <v>ja</v>
      </c>
      <c r="AB51" s="70" t="str">
        <f t="shared" si="13"/>
        <v>ja</v>
      </c>
      <c r="AC51" s="71">
        <f t="shared" si="20"/>
        <v>9.5370370370370399</v>
      </c>
      <c r="AD51" s="72">
        <f t="shared" si="21"/>
        <v>16.064814814814817</v>
      </c>
    </row>
    <row r="52" spans="1:30" x14ac:dyDescent="0.2">
      <c r="A52" s="32" t="s">
        <v>62</v>
      </c>
      <c r="B52" s="63">
        <v>22.3</v>
      </c>
      <c r="C52" s="63">
        <v>37.200000000000003</v>
      </c>
      <c r="D52" s="29">
        <v>14400</v>
      </c>
      <c r="E52" s="64">
        <f t="shared" si="1"/>
        <v>1.5486111111111111E-3</v>
      </c>
      <c r="F52" s="64">
        <f t="shared" si="2"/>
        <v>2.5833333333333333E-3</v>
      </c>
      <c r="G52" s="64">
        <f t="shared" si="14"/>
        <v>0</v>
      </c>
      <c r="H52" s="64">
        <f t="shared" si="15"/>
        <v>0</v>
      </c>
      <c r="I52" s="64">
        <f t="shared" si="3"/>
        <v>1.5486111111111111E-3</v>
      </c>
      <c r="J52" s="64">
        <f t="shared" si="3"/>
        <v>2.5833333333333333E-3</v>
      </c>
      <c r="K52" s="65">
        <f t="shared" si="4"/>
        <v>100</v>
      </c>
      <c r="L52" s="65">
        <f t="shared" si="4"/>
        <v>100</v>
      </c>
      <c r="M52" s="66">
        <f t="shared" si="5"/>
        <v>22.3</v>
      </c>
      <c r="N52" s="66">
        <f t="shared" si="6"/>
        <v>37.200000000000003</v>
      </c>
      <c r="O52" s="66">
        <f t="shared" si="16"/>
        <v>22.3</v>
      </c>
      <c r="P52" s="66">
        <f t="shared" si="17"/>
        <v>37.200000000000003</v>
      </c>
      <c r="Q52" s="66">
        <f t="shared" si="7"/>
        <v>14400</v>
      </c>
      <c r="R52" s="66">
        <f t="shared" si="7"/>
        <v>14400.000000000002</v>
      </c>
      <c r="S52" s="67">
        <f t="shared" si="8"/>
        <v>7.1642677695119232</v>
      </c>
      <c r="T52" s="72">
        <f t="shared" si="8"/>
        <v>7.1642677695119241</v>
      </c>
      <c r="U52" s="68">
        <f t="shared" si="18"/>
        <v>1.1039603960396042E-2</v>
      </c>
      <c r="V52" s="69">
        <f t="shared" si="19"/>
        <v>1.8415841584158422E-2</v>
      </c>
      <c r="W52" s="59">
        <f t="shared" si="0"/>
        <v>2.9851115706299676E-2</v>
      </c>
      <c r="X52" s="65">
        <f t="shared" si="9"/>
        <v>27.916321169780247</v>
      </c>
      <c r="Y52" s="65">
        <f t="shared" si="10"/>
        <v>36.982215569471272</v>
      </c>
      <c r="Z52" s="65">
        <f t="shared" si="11"/>
        <v>61.692305793019344</v>
      </c>
      <c r="AA52" s="70" t="str">
        <f t="shared" si="12"/>
        <v>ja</v>
      </c>
      <c r="AB52" s="70" t="str">
        <f t="shared" si="13"/>
        <v>ja</v>
      </c>
      <c r="AC52" s="71">
        <f t="shared" si="20"/>
        <v>10.324074074074076</v>
      </c>
      <c r="AD52" s="72">
        <f t="shared" si="21"/>
        <v>17.222222222222225</v>
      </c>
    </row>
    <row r="53" spans="1:30" x14ac:dyDescent="0.2">
      <c r="A53" s="32" t="s">
        <v>63</v>
      </c>
      <c r="B53" s="63">
        <v>25</v>
      </c>
      <c r="C53" s="63">
        <v>41.1</v>
      </c>
      <c r="D53" s="29">
        <v>21600</v>
      </c>
      <c r="E53" s="64">
        <f t="shared" si="1"/>
        <v>1.1574074074074073E-3</v>
      </c>
      <c r="F53" s="64">
        <f t="shared" si="2"/>
        <v>1.9027777777777778E-3</v>
      </c>
      <c r="G53" s="64">
        <f t="shared" si="14"/>
        <v>0</v>
      </c>
      <c r="H53" s="64">
        <f t="shared" si="15"/>
        <v>0</v>
      </c>
      <c r="I53" s="64">
        <f t="shared" si="3"/>
        <v>1.1574074074074073E-3</v>
      </c>
      <c r="J53" s="64">
        <f t="shared" si="3"/>
        <v>1.9027777777777778E-3</v>
      </c>
      <c r="K53" s="65">
        <f t="shared" si="4"/>
        <v>100</v>
      </c>
      <c r="L53" s="65">
        <f t="shared" si="4"/>
        <v>100</v>
      </c>
      <c r="M53" s="66">
        <f t="shared" si="5"/>
        <v>25</v>
      </c>
      <c r="N53" s="66">
        <f t="shared" si="6"/>
        <v>41.1</v>
      </c>
      <c r="O53" s="66">
        <f t="shared" si="16"/>
        <v>25</v>
      </c>
      <c r="P53" s="66">
        <f t="shared" si="17"/>
        <v>41.1</v>
      </c>
      <c r="Q53" s="66">
        <f t="shared" si="7"/>
        <v>21600</v>
      </c>
      <c r="R53" s="66">
        <f t="shared" si="7"/>
        <v>21600</v>
      </c>
      <c r="S53" s="67">
        <f t="shared" si="8"/>
        <v>10.746401654267885</v>
      </c>
      <c r="T53" s="72">
        <f t="shared" si="8"/>
        <v>10.746401654267885</v>
      </c>
      <c r="U53" s="68">
        <f t="shared" si="18"/>
        <v>1.2376237623762379E-2</v>
      </c>
      <c r="V53" s="69">
        <f t="shared" si="19"/>
        <v>2.0346534653465351E-2</v>
      </c>
      <c r="W53" s="59">
        <f t="shared" si="0"/>
        <v>2.9851115706299676E-2</v>
      </c>
      <c r="X53" s="65">
        <f t="shared" si="9"/>
        <v>27.916321169780247</v>
      </c>
      <c r="Y53" s="65">
        <f t="shared" si="10"/>
        <v>41.459882925416217</v>
      </c>
      <c r="Z53" s="65">
        <f t="shared" si="11"/>
        <v>68.160047529384258</v>
      </c>
      <c r="AA53" s="70" t="str">
        <f t="shared" si="12"/>
        <v>ja</v>
      </c>
      <c r="AB53" s="70" t="str">
        <f t="shared" si="13"/>
        <v>ja</v>
      </c>
      <c r="AC53" s="71">
        <f t="shared" si="20"/>
        <v>11.574074074074074</v>
      </c>
      <c r="AD53" s="72">
        <f t="shared" si="21"/>
        <v>19.027777777777775</v>
      </c>
    </row>
    <row r="54" spans="1:30" x14ac:dyDescent="0.2">
      <c r="A54" s="32" t="s">
        <v>64</v>
      </c>
      <c r="B54" s="63">
        <v>28.1</v>
      </c>
      <c r="C54" s="63">
        <v>45.5</v>
      </c>
      <c r="D54" s="29">
        <v>32400</v>
      </c>
      <c r="E54" s="64">
        <f t="shared" si="1"/>
        <v>8.6728395061728394E-4</v>
      </c>
      <c r="F54" s="64">
        <f t="shared" si="2"/>
        <v>1.4043209876543211E-3</v>
      </c>
      <c r="G54" s="64">
        <f t="shared" si="14"/>
        <v>0</v>
      </c>
      <c r="H54" s="64">
        <f t="shared" si="15"/>
        <v>0</v>
      </c>
      <c r="I54" s="64">
        <f t="shared" si="3"/>
        <v>8.6728395061728394E-4</v>
      </c>
      <c r="J54" s="64">
        <f t="shared" si="3"/>
        <v>1.4043209876543211E-3</v>
      </c>
      <c r="K54" s="65">
        <f t="shared" si="4"/>
        <v>100</v>
      </c>
      <c r="L54" s="65">
        <f t="shared" si="4"/>
        <v>100</v>
      </c>
      <c r="M54" s="66">
        <f t="shared" si="5"/>
        <v>28.1</v>
      </c>
      <c r="N54" s="66">
        <f t="shared" si="6"/>
        <v>45.5</v>
      </c>
      <c r="O54" s="66">
        <f t="shared" si="16"/>
        <v>28.1</v>
      </c>
      <c r="P54" s="66">
        <f t="shared" si="17"/>
        <v>45.5</v>
      </c>
      <c r="Q54" s="66">
        <f t="shared" si="7"/>
        <v>32400.000000000004</v>
      </c>
      <c r="R54" s="66">
        <f t="shared" si="7"/>
        <v>32399.999999999996</v>
      </c>
      <c r="S54" s="67">
        <f t="shared" si="8"/>
        <v>16.119602481401827</v>
      </c>
      <c r="T54" s="72">
        <f t="shared" si="8"/>
        <v>16.119602481401824</v>
      </c>
      <c r="U54" s="68">
        <f t="shared" si="18"/>
        <v>1.3910891089108915E-2</v>
      </c>
      <c r="V54" s="69">
        <f t="shared" si="19"/>
        <v>2.2524752475247524E-2</v>
      </c>
      <c r="W54" s="59">
        <f t="shared" si="0"/>
        <v>2.9851115706299676E-2</v>
      </c>
      <c r="X54" s="65">
        <f t="shared" si="9"/>
        <v>27.916321169780247</v>
      </c>
      <c r="Y54" s="65">
        <f t="shared" si="10"/>
        <v>46.600908408167832</v>
      </c>
      <c r="Z54" s="65">
        <f t="shared" si="11"/>
        <v>75.456986924257492</v>
      </c>
      <c r="AA54" s="70" t="str">
        <f t="shared" si="12"/>
        <v>ja</v>
      </c>
      <c r="AB54" s="70" t="str">
        <f t="shared" si="13"/>
        <v>ja</v>
      </c>
      <c r="AC54" s="71">
        <f t="shared" si="20"/>
        <v>13.00925925925926</v>
      </c>
      <c r="AD54" s="72">
        <f t="shared" si="21"/>
        <v>21.06481481481481</v>
      </c>
    </row>
    <row r="55" spans="1:30" x14ac:dyDescent="0.2">
      <c r="A55" s="32" t="s">
        <v>65</v>
      </c>
      <c r="B55" s="63">
        <v>30.5</v>
      </c>
      <c r="C55" s="63">
        <v>48.9</v>
      </c>
      <c r="D55" s="29">
        <v>43200</v>
      </c>
      <c r="E55" s="64">
        <f t="shared" si="1"/>
        <v>7.0601851851851847E-4</v>
      </c>
      <c r="F55" s="64">
        <f t="shared" si="2"/>
        <v>1.1319444444444443E-3</v>
      </c>
      <c r="G55" s="64">
        <f t="shared" si="14"/>
        <v>0</v>
      </c>
      <c r="H55" s="64">
        <f t="shared" si="15"/>
        <v>0</v>
      </c>
      <c r="I55" s="64">
        <f t="shared" si="3"/>
        <v>7.0601851851851847E-4</v>
      </c>
      <c r="J55" s="64">
        <f t="shared" si="3"/>
        <v>1.1319444444444443E-3</v>
      </c>
      <c r="K55" s="65">
        <f t="shared" si="4"/>
        <v>100</v>
      </c>
      <c r="L55" s="65">
        <f t="shared" si="4"/>
        <v>100</v>
      </c>
      <c r="M55" s="66">
        <f t="shared" si="5"/>
        <v>30.499999999999996</v>
      </c>
      <c r="N55" s="66">
        <f t="shared" si="6"/>
        <v>48.899999999999991</v>
      </c>
      <c r="O55" s="66">
        <f t="shared" si="16"/>
        <v>30.499999999999996</v>
      </c>
      <c r="P55" s="66">
        <f t="shared" si="17"/>
        <v>48.899999999999991</v>
      </c>
      <c r="Q55" s="66">
        <f t="shared" si="7"/>
        <v>43200</v>
      </c>
      <c r="R55" s="66">
        <f t="shared" si="7"/>
        <v>43200</v>
      </c>
      <c r="S55" s="67">
        <f t="shared" si="8"/>
        <v>21.49280330853577</v>
      </c>
      <c r="T55" s="72">
        <f t="shared" si="8"/>
        <v>21.49280330853577</v>
      </c>
      <c r="U55" s="68">
        <f t="shared" si="18"/>
        <v>1.50990099009901E-2</v>
      </c>
      <c r="V55" s="69">
        <f t="shared" si="19"/>
        <v>2.4207920792079209E-2</v>
      </c>
      <c r="W55" s="59">
        <f t="shared" si="0"/>
        <v>2.9851115706299676E-2</v>
      </c>
      <c r="X55" s="65">
        <f t="shared" si="9"/>
        <v>27.916321169780247</v>
      </c>
      <c r="Y55" s="65">
        <f t="shared" si="10"/>
        <v>50.581057169007778</v>
      </c>
      <c r="Z55" s="65">
        <f t="shared" si="11"/>
        <v>81.095531002114114</v>
      </c>
      <c r="AA55" s="70" t="str">
        <f t="shared" si="12"/>
        <v>ja</v>
      </c>
      <c r="AB55" s="70" t="str">
        <f t="shared" si="13"/>
        <v>ja</v>
      </c>
      <c r="AC55" s="71">
        <f t="shared" si="20"/>
        <v>14.120370370370367</v>
      </c>
      <c r="AD55" s="72">
        <f t="shared" si="21"/>
        <v>22.638888888888886</v>
      </c>
    </row>
    <row r="56" spans="1:30" x14ac:dyDescent="0.2">
      <c r="A56" s="32" t="s">
        <v>66</v>
      </c>
      <c r="B56" s="63">
        <v>35.5</v>
      </c>
      <c r="C56" s="63">
        <v>54.1</v>
      </c>
      <c r="D56" s="29">
        <v>64800</v>
      </c>
      <c r="E56" s="64">
        <f t="shared" si="1"/>
        <v>5.4783950617283948E-4</v>
      </c>
      <c r="F56" s="64">
        <f t="shared" si="2"/>
        <v>8.3487654320987652E-4</v>
      </c>
      <c r="G56" s="64">
        <f t="shared" si="14"/>
        <v>0</v>
      </c>
      <c r="H56" s="64">
        <f t="shared" si="15"/>
        <v>0</v>
      </c>
      <c r="I56" s="64">
        <f t="shared" si="3"/>
        <v>5.4783950617283948E-4</v>
      </c>
      <c r="J56" s="64">
        <f t="shared" si="3"/>
        <v>8.3487654320987652E-4</v>
      </c>
      <c r="K56" s="65">
        <f t="shared" si="4"/>
        <v>100</v>
      </c>
      <c r="L56" s="65">
        <f t="shared" si="4"/>
        <v>100</v>
      </c>
      <c r="M56" s="66">
        <f t="shared" si="5"/>
        <v>35.5</v>
      </c>
      <c r="N56" s="66">
        <f t="shared" si="6"/>
        <v>54.1</v>
      </c>
      <c r="O56" s="66">
        <f t="shared" si="16"/>
        <v>35.5</v>
      </c>
      <c r="P56" s="66">
        <f t="shared" si="17"/>
        <v>54.1</v>
      </c>
      <c r="Q56" s="66">
        <f t="shared" si="7"/>
        <v>64800</v>
      </c>
      <c r="R56" s="66">
        <f t="shared" si="7"/>
        <v>64800.000000000007</v>
      </c>
      <c r="S56" s="67">
        <f t="shared" si="8"/>
        <v>32.239204962803655</v>
      </c>
      <c r="T56" s="72">
        <f t="shared" si="8"/>
        <v>32.239204962803655</v>
      </c>
      <c r="U56" s="68">
        <f t="shared" si="18"/>
        <v>1.7574257425742576E-2</v>
      </c>
      <c r="V56" s="69">
        <f t="shared" si="19"/>
        <v>2.6782178217821789E-2</v>
      </c>
      <c r="W56" s="59">
        <f t="shared" si="0"/>
        <v>2.9851115706299676E-2</v>
      </c>
      <c r="X56" s="65">
        <f t="shared" si="9"/>
        <v>27.916321169780247</v>
      </c>
      <c r="Y56" s="65">
        <f t="shared" si="10"/>
        <v>58.873033754091033</v>
      </c>
      <c r="Z56" s="65">
        <f t="shared" si="11"/>
        <v>89.719186650600705</v>
      </c>
      <c r="AA56" s="70" t="str">
        <f t="shared" si="12"/>
        <v>ja</v>
      </c>
      <c r="AB56" s="70" t="str">
        <f t="shared" si="13"/>
        <v>ja</v>
      </c>
      <c r="AC56" s="71">
        <f t="shared" si="20"/>
        <v>16.435185185185183</v>
      </c>
      <c r="AD56" s="72">
        <f t="shared" si="21"/>
        <v>25.046296296296294</v>
      </c>
    </row>
    <row r="57" spans="1:30" s="7" customFormat="1" x14ac:dyDescent="0.2">
      <c r="A57" s="76" t="s">
        <v>67</v>
      </c>
      <c r="B57" s="63">
        <v>39</v>
      </c>
      <c r="C57" s="63">
        <v>57.7</v>
      </c>
      <c r="D57" s="78">
        <v>86400</v>
      </c>
      <c r="E57" s="79">
        <f t="shared" si="1"/>
        <v>4.5138888888888887E-4</v>
      </c>
      <c r="F57" s="79">
        <f t="shared" si="2"/>
        <v>6.6782407407407415E-4</v>
      </c>
      <c r="G57" s="79">
        <f t="shared" si="14"/>
        <v>0</v>
      </c>
      <c r="H57" s="79">
        <f t="shared" si="15"/>
        <v>0</v>
      </c>
      <c r="I57" s="79">
        <f t="shared" si="3"/>
        <v>4.5138888888888887E-4</v>
      </c>
      <c r="J57" s="79">
        <f t="shared" si="3"/>
        <v>6.6782407407407415E-4</v>
      </c>
      <c r="K57" s="80">
        <f t="shared" si="4"/>
        <v>100</v>
      </c>
      <c r="L57" s="80">
        <f t="shared" si="4"/>
        <v>100</v>
      </c>
      <c r="M57" s="81">
        <f t="shared" si="5"/>
        <v>39</v>
      </c>
      <c r="N57" s="81">
        <f t="shared" si="6"/>
        <v>57.70000000000001</v>
      </c>
      <c r="O57" s="81">
        <f t="shared" si="16"/>
        <v>39</v>
      </c>
      <c r="P57" s="81">
        <f t="shared" si="17"/>
        <v>57.70000000000001</v>
      </c>
      <c r="Q57" s="81">
        <f t="shared" si="7"/>
        <v>86400</v>
      </c>
      <c r="R57" s="81">
        <f t="shared" si="7"/>
        <v>86400</v>
      </c>
      <c r="S57" s="77">
        <f t="shared" si="8"/>
        <v>42.985606617071539</v>
      </c>
      <c r="T57" s="85">
        <f t="shared" si="8"/>
        <v>42.985606617071539</v>
      </c>
      <c r="U57" s="68">
        <f t="shared" si="18"/>
        <v>1.930693069306931E-2</v>
      </c>
      <c r="V57" s="69">
        <f t="shared" si="19"/>
        <v>2.8564356435643572E-2</v>
      </c>
      <c r="W57" s="82">
        <f t="shared" si="0"/>
        <v>2.9851115706299676E-2</v>
      </c>
      <c r="X57" s="80">
        <f t="shared" si="9"/>
        <v>27.916321169780247</v>
      </c>
      <c r="Y57" s="80">
        <f t="shared" si="10"/>
        <v>64.677417363649297</v>
      </c>
      <c r="Z57" s="80">
        <f t="shared" si="11"/>
        <v>95.689409791860641</v>
      </c>
      <c r="AA57" s="83" t="str">
        <f t="shared" si="12"/>
        <v>ja</v>
      </c>
      <c r="AB57" s="83" t="str">
        <f t="shared" si="13"/>
        <v>ja</v>
      </c>
      <c r="AC57" s="84">
        <f t="shared" si="20"/>
        <v>18.055555555555554</v>
      </c>
      <c r="AD57" s="85">
        <f t="shared" si="21"/>
        <v>26.712962962962965</v>
      </c>
    </row>
    <row r="58" spans="1:30" x14ac:dyDescent="0.2">
      <c r="A58" s="32" t="s">
        <v>68</v>
      </c>
      <c r="B58" s="63">
        <v>47.5</v>
      </c>
      <c r="C58" s="63">
        <v>66.5</v>
      </c>
      <c r="D58" s="29">
        <v>172800</v>
      </c>
      <c r="E58" s="64">
        <f>B58/D58</f>
        <v>2.7488425925925928E-4</v>
      </c>
      <c r="F58" s="64">
        <f>C58/D58</f>
        <v>3.8483796296296297E-4</v>
      </c>
      <c r="G58" s="64">
        <f t="shared" si="14"/>
        <v>0</v>
      </c>
      <c r="H58" s="64">
        <f t="shared" si="15"/>
        <v>0</v>
      </c>
      <c r="I58" s="64">
        <f>E58-G58</f>
        <v>2.7488425925925928E-4</v>
      </c>
      <c r="J58" s="64">
        <f>F58-H58</f>
        <v>3.8483796296296297E-4</v>
      </c>
      <c r="K58" s="65">
        <f>I58/E58*100</f>
        <v>100</v>
      </c>
      <c r="L58" s="65">
        <f>J58/F58*100</f>
        <v>100</v>
      </c>
      <c r="M58" s="66">
        <f>I58*D58</f>
        <v>47.5</v>
      </c>
      <c r="N58" s="66">
        <f>J58*D58</f>
        <v>66.5</v>
      </c>
      <c r="O58" s="66">
        <f t="shared" si="16"/>
        <v>47.5</v>
      </c>
      <c r="P58" s="66">
        <f t="shared" si="17"/>
        <v>66.5</v>
      </c>
      <c r="Q58" s="66">
        <f>O58/I58</f>
        <v>172800</v>
      </c>
      <c r="R58" s="66">
        <f>P58/J58</f>
        <v>172800</v>
      </c>
      <c r="S58" s="67">
        <f t="shared" si="8"/>
        <v>50</v>
      </c>
      <c r="T58" s="72">
        <f t="shared" si="8"/>
        <v>50</v>
      </c>
      <c r="U58" s="68">
        <f t="shared" si="18"/>
        <v>1.3676003048314376E-2</v>
      </c>
      <c r="V58" s="69">
        <f t="shared" si="19"/>
        <v>1.9146404267640124E-2</v>
      </c>
      <c r="W58" s="59">
        <f t="shared" si="0"/>
        <v>2.9851115706299676E-2</v>
      </c>
      <c r="X58" s="65">
        <f t="shared" si="9"/>
        <v>27.916321169780247</v>
      </c>
      <c r="Y58" s="65">
        <f>U58/W58*100</f>
        <v>45.814043209876537</v>
      </c>
      <c r="Z58" s="65">
        <f>V58/W58*100</f>
        <v>64.139660493827151</v>
      </c>
      <c r="AA58" s="70" t="str">
        <f>IF(W58&gt;=U58,"ja","nein")</f>
        <v>ja</v>
      </c>
      <c r="AB58" s="70" t="str">
        <f>IF(W58&gt;=V58,"ja","nein")</f>
        <v>ja</v>
      </c>
      <c r="AC58" s="71">
        <f t="shared" si="20"/>
        <v>12.789595443331034</v>
      </c>
      <c r="AD58" s="72">
        <f t="shared" si="21"/>
        <v>17.905433620663445</v>
      </c>
    </row>
    <row r="59" spans="1:30" x14ac:dyDescent="0.2">
      <c r="A59" s="32" t="s">
        <v>69</v>
      </c>
      <c r="B59" s="63">
        <v>52.5</v>
      </c>
      <c r="C59" s="63">
        <v>71.7</v>
      </c>
      <c r="D59" s="29">
        <v>259200</v>
      </c>
      <c r="E59" s="64">
        <f>B59/D59</f>
        <v>2.0254629629629629E-4</v>
      </c>
      <c r="F59" s="64">
        <f>C59/D59</f>
        <v>2.7662037037037038E-4</v>
      </c>
      <c r="G59" s="64">
        <f t="shared" si="14"/>
        <v>0</v>
      </c>
      <c r="H59" s="64">
        <f t="shared" si="15"/>
        <v>0</v>
      </c>
      <c r="I59" s="64">
        <f>E59-G59</f>
        <v>2.0254629629629629E-4</v>
      </c>
      <c r="J59" s="64">
        <f>F59-H59</f>
        <v>2.7662037037037038E-4</v>
      </c>
      <c r="K59" s="65">
        <f>I59/E59*100</f>
        <v>100</v>
      </c>
      <c r="L59" s="65">
        <f>J59/F59*100</f>
        <v>100</v>
      </c>
      <c r="M59" s="66">
        <f>I59*D59</f>
        <v>52.5</v>
      </c>
      <c r="N59" s="66">
        <f>J59*D59</f>
        <v>71.7</v>
      </c>
      <c r="O59" s="66">
        <f t="shared" si="16"/>
        <v>52.5</v>
      </c>
      <c r="P59" s="66">
        <f t="shared" si="17"/>
        <v>71.7</v>
      </c>
      <c r="Q59" s="66">
        <f>O59/I59</f>
        <v>259200</v>
      </c>
      <c r="R59" s="66">
        <f>P59/J59</f>
        <v>259200</v>
      </c>
      <c r="S59" s="67">
        <f t="shared" si="8"/>
        <v>50</v>
      </c>
      <c r="T59" s="72">
        <f t="shared" si="8"/>
        <v>50</v>
      </c>
      <c r="U59" s="68">
        <f t="shared" si="18"/>
        <v>1.0077054877705331E-2</v>
      </c>
      <c r="V59" s="69">
        <f t="shared" si="19"/>
        <v>1.3762377804408994E-2</v>
      </c>
      <c r="W59" s="59">
        <f t="shared" si="0"/>
        <v>2.9851115706299676E-2</v>
      </c>
      <c r="X59" s="65">
        <f t="shared" si="9"/>
        <v>27.916321169780247</v>
      </c>
      <c r="Y59" s="65">
        <f>U59/W59*100</f>
        <v>33.757716049382722</v>
      </c>
      <c r="Z59" s="65">
        <f>V59/W59*100</f>
        <v>46.103395061728392</v>
      </c>
      <c r="AA59" s="70" t="str">
        <f>IF(W59&gt;=U59,"ja","nein")</f>
        <v>ja</v>
      </c>
      <c r="AB59" s="70" t="str">
        <f>IF(W59&gt;=V59,"ja","nein")</f>
        <v>ja</v>
      </c>
      <c r="AC59" s="71">
        <f>X59*Y59/100</f>
        <v>9.423912431928132</v>
      </c>
      <c r="AD59" s="72">
        <f>X59*Z59/100</f>
        <v>12.870371835604704</v>
      </c>
    </row>
    <row r="60" spans="1:30" x14ac:dyDescent="0.2">
      <c r="W60" s="59">
        <f t="shared" si="0"/>
        <v>2.9851115706299676E-2</v>
      </c>
    </row>
  </sheetData>
  <pageMargins left="0.78740157499999996" right="0.78740157499999996" top="0.984251969" bottom="0.984251969" header="0.4921259845" footer="0.4921259845"/>
  <pageSetup paperSize="9" orientation="landscape" horizontalDpi="0" verticalDpi="300" r:id="rId1"/>
  <headerFooter alignWithMargins="0">
    <oddHeader>&amp;A</oddHeader>
    <oddFooter>Seite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Geodrän</vt:lpstr>
      <vt:lpstr>Kiesdrän</vt:lpstr>
    </vt:vector>
  </TitlesOfParts>
  <Company>Bayer. Landesamt für Wasserwirtschaft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Reinhard Klumpp</dc:creator>
  <cp:lastModifiedBy>Schäffler Ulrich</cp:lastModifiedBy>
  <cp:lastPrinted>1999-07-12T11:59:49Z</cp:lastPrinted>
  <dcterms:created xsi:type="dcterms:W3CDTF">1999-03-30T08:02:37Z</dcterms:created>
  <dcterms:modified xsi:type="dcterms:W3CDTF">2020-06-22T13:02:57Z</dcterms:modified>
</cp:coreProperties>
</file>