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inther_W\Documents\Mikroskopisches_Bild_(Projekte-U)\Austausch Entwürfe BB Projekte MB\"/>
    </mc:Choice>
  </mc:AlternateContent>
  <workbookProtection workbookPassword="CEDE" lockStructure="1"/>
  <bookViews>
    <workbookView xWindow="0" yWindow="0" windowWidth="25200" windowHeight="11985" tabRatio="686"/>
  </bookViews>
  <sheets>
    <sheet name="Dokumentation MB" sheetId="1" r:id="rId1"/>
    <sheet name="Bewertung MB" sheetId="2" r:id="rId2"/>
    <sheet name="Dokumentation FB" sheetId="11" r:id="rId3"/>
    <sheet name="Bewertung FB" sheetId="6" r:id="rId4"/>
    <sheet name="Listen" sheetId="3" state="veryHidden" r:id="rId5"/>
    <sheet name="Markierungen" sheetId="5" state="veryHidden" r:id="rId6"/>
    <sheet name="Statistik" sheetId="8" state="veryHidden" r:id="rId7"/>
    <sheet name="Farbskalen-Druckversion" sheetId="15" r:id="rId8"/>
  </sheets>
  <definedNames>
    <definedName name="_xlnm._FilterDatabase" localSheetId="0" hidden="1">'Dokumentation MB'!$G$60:$L$80</definedName>
    <definedName name="doku">'Dokumentation MB'!$B$8:$L$68</definedName>
    <definedName name="_xlnm.Print_Area" localSheetId="3">'Bewertung FB'!$B$2:$Q$26</definedName>
    <definedName name="_xlnm.Print_Area" localSheetId="1">'Bewertung MB'!$C$2:$S$81</definedName>
    <definedName name="_xlnm.Print_Area" localSheetId="0">'Dokumentation MB'!$C$2:$L$80</definedName>
    <definedName name="f_stufen">Listen!$A$8:$B$12</definedName>
    <definedName name="faedigkeit">Listen!$A$8:$A$12</definedName>
    <definedName name="Geruch" localSheetId="4">'Dokumentation MB'!$E$73</definedName>
    <definedName name="h_stufen">Listen!$A$14:$B$24</definedName>
    <definedName name="H_Stufenneu">Listen!$A$14:$B$25</definedName>
    <definedName name="Häufigkeitsklassen_H">Listen!$A$14:$B$25</definedName>
    <definedName name="Liste_Fadenbakterien">Listen!$B$29</definedName>
    <definedName name="v_stufen">Listen!$A$2:$B$6</definedName>
    <definedName name="vorkommen">Listen!$A$2:$A$6</definedName>
  </definedNames>
  <calcPr calcId="162913"/>
</workbook>
</file>

<file path=xl/calcChain.xml><?xml version="1.0" encoding="utf-8"?>
<calcChain xmlns="http://schemas.openxmlformats.org/spreadsheetml/2006/main">
  <c r="G2" i="6" l="1"/>
  <c r="C2" i="11"/>
  <c r="I26" i="6" l="1"/>
  <c r="C26" i="6"/>
  <c r="E2" i="11"/>
  <c r="K81" i="2"/>
  <c r="M81" i="2"/>
  <c r="D81" i="2"/>
  <c r="F81" i="2"/>
  <c r="R3" i="2"/>
  <c r="R2" i="2"/>
  <c r="I30" i="3" l="1"/>
  <c r="I31" i="3"/>
  <c r="I32" i="3"/>
  <c r="I33" i="3"/>
  <c r="I34" i="3"/>
  <c r="I35" i="3"/>
  <c r="N31" i="3"/>
  <c r="N32" i="3"/>
  <c r="N33" i="3"/>
  <c r="N34" i="3"/>
  <c r="N35" i="3"/>
  <c r="N30" i="3"/>
  <c r="C9" i="6" l="1"/>
  <c r="D9" i="6" s="1"/>
  <c r="C8" i="6"/>
  <c r="D8" i="6" s="1"/>
  <c r="C18" i="6"/>
  <c r="D18" i="6" s="1"/>
  <c r="C22" i="6"/>
  <c r="D22" i="6" s="1"/>
  <c r="C21" i="6"/>
  <c r="D21" i="6" s="1"/>
  <c r="C15" i="6"/>
  <c r="D15" i="6" s="1"/>
  <c r="C19" i="6"/>
  <c r="D19" i="6" s="1"/>
  <c r="C12" i="6"/>
  <c r="D12" i="6" s="1"/>
  <c r="C17" i="6"/>
  <c r="D17" i="6" s="1"/>
  <c r="C13" i="6"/>
  <c r="D13" i="6" s="1"/>
  <c r="C11" i="6"/>
  <c r="D11" i="6" s="1"/>
  <c r="C16" i="6"/>
  <c r="D16" i="6" s="1"/>
  <c r="C20" i="6"/>
  <c r="D20" i="6" s="1"/>
  <c r="C10" i="6"/>
  <c r="D10" i="6" s="1"/>
  <c r="C14" i="6"/>
  <c r="D14" i="6" s="1"/>
  <c r="D75" i="2"/>
  <c r="D74" i="2"/>
  <c r="E87" i="1"/>
  <c r="C6" i="6" l="1"/>
  <c r="D72" i="2" s="1"/>
  <c r="C72" i="5" l="1"/>
  <c r="F74" i="5"/>
  <c r="E76" i="5"/>
  <c r="K60" i="1" l="1"/>
  <c r="I60" i="1"/>
  <c r="K32" i="1" l="1"/>
  <c r="C5" i="8" l="1"/>
  <c r="F5" i="8" l="1"/>
  <c r="B11" i="8"/>
  <c r="B15" i="8"/>
  <c r="B29" i="8"/>
  <c r="B33" i="8"/>
  <c r="B51" i="8"/>
  <c r="A8" i="5" l="1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K9" i="1" l="1"/>
  <c r="I9" i="1"/>
  <c r="G9" i="1"/>
  <c r="K10" i="1"/>
  <c r="I10" i="1"/>
  <c r="G10" i="1"/>
  <c r="K56" i="1" l="1"/>
  <c r="K57" i="1"/>
  <c r="I56" i="1"/>
  <c r="I57" i="1"/>
  <c r="G56" i="1"/>
  <c r="G57" i="1"/>
  <c r="K35" i="1"/>
  <c r="I35" i="1"/>
  <c r="G35" i="1"/>
  <c r="G47" i="1" l="1"/>
  <c r="K65" i="1" l="1"/>
  <c r="K64" i="1"/>
  <c r="K63" i="1"/>
  <c r="K62" i="1"/>
  <c r="K61" i="1"/>
  <c r="I65" i="1"/>
  <c r="I64" i="1"/>
  <c r="I63" i="1"/>
  <c r="I62" i="1"/>
  <c r="I61" i="1"/>
  <c r="G65" i="1"/>
  <c r="G64" i="1"/>
  <c r="G63" i="1"/>
  <c r="G62" i="1"/>
  <c r="G61" i="1"/>
  <c r="K68" i="1"/>
  <c r="K67" i="1"/>
  <c r="I68" i="1"/>
  <c r="I67" i="1"/>
  <c r="G68" i="1"/>
  <c r="G67" i="1"/>
  <c r="K18" i="1"/>
  <c r="I18" i="1"/>
  <c r="G18" i="1"/>
  <c r="K16" i="1"/>
  <c r="I16" i="1"/>
  <c r="G16" i="1"/>
  <c r="K20" i="1"/>
  <c r="I20" i="1"/>
  <c r="G20" i="1"/>
  <c r="K58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I58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G58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K40" i="1"/>
  <c r="K39" i="1"/>
  <c r="K38" i="1"/>
  <c r="I40" i="1"/>
  <c r="I39" i="1"/>
  <c r="I38" i="1"/>
  <c r="G40" i="1"/>
  <c r="G39" i="1"/>
  <c r="G38" i="1"/>
  <c r="K36" i="1"/>
  <c r="K34" i="1"/>
  <c r="K33" i="1"/>
  <c r="K31" i="1"/>
  <c r="K30" i="1"/>
  <c r="K29" i="1"/>
  <c r="K28" i="1"/>
  <c r="K27" i="1"/>
  <c r="K26" i="1"/>
  <c r="K25" i="1"/>
  <c r="K24" i="1"/>
  <c r="I36" i="1"/>
  <c r="I34" i="1"/>
  <c r="I33" i="1"/>
  <c r="I32" i="1"/>
  <c r="I31" i="1"/>
  <c r="I30" i="1"/>
  <c r="I29" i="1"/>
  <c r="I28" i="1"/>
  <c r="I27" i="1"/>
  <c r="I26" i="1"/>
  <c r="I25" i="1"/>
  <c r="I24" i="1"/>
  <c r="K14" i="1"/>
  <c r="I14" i="1"/>
  <c r="G36" i="1"/>
  <c r="G34" i="1"/>
  <c r="G33" i="1"/>
  <c r="G32" i="1"/>
  <c r="G31" i="1"/>
  <c r="G30" i="1"/>
  <c r="G29" i="1"/>
  <c r="G28" i="1"/>
  <c r="G27" i="1"/>
  <c r="G26" i="1"/>
  <c r="G25" i="1"/>
  <c r="G24" i="1"/>
  <c r="G14" i="1"/>
  <c r="G22" i="1"/>
  <c r="B64" i="5" l="1"/>
  <c r="C64" i="5"/>
  <c r="D64" i="5"/>
  <c r="E64" i="5"/>
  <c r="F64" i="5"/>
  <c r="G64" i="5"/>
  <c r="H64" i="5"/>
  <c r="I64" i="5"/>
  <c r="J64" i="5"/>
  <c r="K64" i="5"/>
  <c r="L64" i="5"/>
  <c r="M64" i="5"/>
  <c r="A64" i="5"/>
  <c r="B78" i="5" l="1"/>
  <c r="F75" i="5"/>
  <c r="G60" i="1"/>
  <c r="AC28" i="6"/>
  <c r="AB28" i="6" s="1"/>
  <c r="AA28" i="6" s="1"/>
  <c r="Z28" i="6" s="1"/>
  <c r="Y28" i="6" s="1"/>
  <c r="X28" i="6" s="1"/>
  <c r="W28" i="6" s="1"/>
  <c r="V28" i="6" s="1"/>
  <c r="U28" i="6" s="1"/>
  <c r="T28" i="6" s="1"/>
  <c r="S28" i="6" s="1"/>
  <c r="R28" i="6" s="1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A1" i="5"/>
  <c r="E71" i="5" l="1"/>
  <c r="B70" i="5"/>
  <c r="E74" i="5"/>
  <c r="E69" i="5"/>
  <c r="D77" i="5"/>
  <c r="E67" i="5"/>
  <c r="B73" i="5"/>
  <c r="E72" i="5"/>
  <c r="E68" i="5"/>
  <c r="B79" i="5"/>
  <c r="E75" i="5"/>
  <c r="B66" i="5"/>
  <c r="G72" i="5"/>
  <c r="D72" i="5"/>
  <c r="G77" i="5"/>
  <c r="K69" i="5"/>
  <c r="L72" i="5"/>
  <c r="C69" i="5"/>
  <c r="L68" i="5"/>
  <c r="G68" i="5"/>
  <c r="D68" i="5"/>
  <c r="A78" i="5"/>
  <c r="A69" i="5"/>
  <c r="K77" i="5"/>
  <c r="H72" i="5"/>
  <c r="L69" i="5"/>
  <c r="D69" i="5"/>
  <c r="H68" i="5"/>
  <c r="M78" i="5"/>
  <c r="I78" i="5"/>
  <c r="H69" i="5"/>
  <c r="A77" i="5"/>
  <c r="E78" i="5"/>
  <c r="K72" i="5"/>
  <c r="G69" i="5"/>
  <c r="K68" i="5"/>
  <c r="C68" i="5"/>
  <c r="M79" i="5"/>
  <c r="I79" i="5"/>
  <c r="E79" i="5"/>
  <c r="L75" i="5"/>
  <c r="H75" i="5"/>
  <c r="D75" i="5"/>
  <c r="L71" i="5"/>
  <c r="D71" i="5"/>
  <c r="L67" i="5"/>
  <c r="H67" i="5"/>
  <c r="D67" i="5"/>
  <c r="H79" i="5"/>
  <c r="L78" i="5"/>
  <c r="H78" i="5"/>
  <c r="D78" i="5"/>
  <c r="K67" i="5"/>
  <c r="C67" i="5"/>
  <c r="A75" i="5"/>
  <c r="A68" i="5"/>
  <c r="K79" i="5"/>
  <c r="G79" i="5"/>
  <c r="C79" i="5"/>
  <c r="K78" i="5"/>
  <c r="G78" i="5"/>
  <c r="C78" i="5"/>
  <c r="C77" i="5"/>
  <c r="J75" i="5"/>
  <c r="B75" i="5"/>
  <c r="J72" i="5"/>
  <c r="F72" i="5"/>
  <c r="B72" i="5"/>
  <c r="J71" i="5"/>
  <c r="F71" i="5"/>
  <c r="B71" i="5"/>
  <c r="J69" i="5"/>
  <c r="F69" i="5"/>
  <c r="B69" i="5"/>
  <c r="J68" i="5"/>
  <c r="F68" i="5"/>
  <c r="B68" i="5"/>
  <c r="J67" i="5"/>
  <c r="F67" i="5"/>
  <c r="B67" i="5"/>
  <c r="A71" i="5"/>
  <c r="H71" i="5"/>
  <c r="L79" i="5"/>
  <c r="D79" i="5"/>
  <c r="K75" i="5"/>
  <c r="G75" i="5"/>
  <c r="C75" i="5"/>
  <c r="K71" i="5"/>
  <c r="G71" i="5"/>
  <c r="C71" i="5"/>
  <c r="G67" i="5"/>
  <c r="A79" i="5"/>
  <c r="A72" i="5"/>
  <c r="A67" i="5"/>
  <c r="J79" i="5"/>
  <c r="F79" i="5"/>
  <c r="J78" i="5"/>
  <c r="F78" i="5"/>
  <c r="M75" i="5"/>
  <c r="I75" i="5"/>
  <c r="M72" i="5"/>
  <c r="I72" i="5"/>
  <c r="M71" i="5"/>
  <c r="I71" i="5"/>
  <c r="M69" i="5"/>
  <c r="I69" i="5"/>
  <c r="M68" i="5"/>
  <c r="I68" i="5"/>
  <c r="M67" i="5"/>
  <c r="I67" i="5"/>
  <c r="A76" i="5"/>
  <c r="K76" i="5"/>
  <c r="G76" i="5"/>
  <c r="C76" i="5"/>
  <c r="J76" i="5"/>
  <c r="F76" i="5"/>
  <c r="L76" i="5"/>
  <c r="H76" i="5"/>
  <c r="D76" i="5"/>
  <c r="B76" i="5"/>
  <c r="M76" i="5"/>
  <c r="I76" i="5"/>
  <c r="A66" i="5"/>
  <c r="M66" i="5"/>
  <c r="I66" i="5"/>
  <c r="E66" i="5"/>
  <c r="L66" i="5"/>
  <c r="H66" i="5"/>
  <c r="D66" i="5"/>
  <c r="K66" i="5"/>
  <c r="G66" i="5"/>
  <c r="C66" i="5"/>
  <c r="J66" i="5"/>
  <c r="F66" i="5"/>
  <c r="A74" i="5"/>
  <c r="K74" i="5"/>
  <c r="G74" i="5"/>
  <c r="C74" i="5"/>
  <c r="J74" i="5"/>
  <c r="B74" i="5"/>
  <c r="L74" i="5"/>
  <c r="H74" i="5"/>
  <c r="D74" i="5"/>
  <c r="M74" i="5"/>
  <c r="I74" i="5"/>
  <c r="J77" i="5"/>
  <c r="F77" i="5"/>
  <c r="B77" i="5"/>
  <c r="M77" i="5"/>
  <c r="I77" i="5"/>
  <c r="E77" i="5"/>
  <c r="L77" i="5"/>
  <c r="H77" i="5"/>
  <c r="L70" i="5"/>
  <c r="H70" i="5"/>
  <c r="D70" i="5"/>
  <c r="K70" i="5"/>
  <c r="G70" i="5"/>
  <c r="C70" i="5"/>
  <c r="M70" i="5"/>
  <c r="I70" i="5"/>
  <c r="E70" i="5"/>
  <c r="A70" i="5"/>
  <c r="J70" i="5"/>
  <c r="F70" i="5"/>
  <c r="A73" i="5"/>
  <c r="M73" i="5"/>
  <c r="I73" i="5"/>
  <c r="E73" i="5"/>
  <c r="L73" i="5"/>
  <c r="H73" i="5"/>
  <c r="D73" i="5"/>
  <c r="K73" i="5"/>
  <c r="G73" i="5"/>
  <c r="C73" i="5"/>
  <c r="J73" i="5"/>
  <c r="F73" i="5"/>
  <c r="H28" i="6"/>
  <c r="Q28" i="6"/>
  <c r="E28" i="6"/>
  <c r="F28" i="6" l="1"/>
  <c r="M28" i="6"/>
  <c r="J28" i="6"/>
  <c r="I28" i="6"/>
  <c r="N28" i="6"/>
  <c r="K28" i="6"/>
  <c r="P28" i="6"/>
  <c r="O28" i="6"/>
  <c r="G28" i="6"/>
  <c r="G17" i="1" l="1"/>
  <c r="K17" i="1"/>
  <c r="I17" i="1"/>
  <c r="K22" i="1" l="1"/>
  <c r="I22" i="1"/>
  <c r="K21" i="1"/>
  <c r="I21" i="1"/>
  <c r="G21" i="1"/>
  <c r="K13" i="1"/>
  <c r="I13" i="1"/>
  <c r="G13" i="1"/>
  <c r="K12" i="1"/>
  <c r="I12" i="1"/>
  <c r="G12" i="1"/>
  <c r="K11" i="1"/>
  <c r="I11" i="1"/>
  <c r="G11" i="1"/>
  <c r="G84" i="1" l="1"/>
  <c r="K84" i="1"/>
  <c r="I84" i="1"/>
  <c r="L5" i="1" l="1"/>
  <c r="L50" i="1" l="1"/>
  <c r="D52" i="2" s="1"/>
  <c r="L24" i="1"/>
  <c r="D26" i="2" s="1"/>
  <c r="L60" i="1"/>
  <c r="D62" i="2" s="1"/>
  <c r="L68" i="1"/>
  <c r="D70" i="2" s="1"/>
  <c r="L58" i="1"/>
  <c r="D60" i="2" s="1"/>
  <c r="L49" i="1"/>
  <c r="D51" i="2" s="1"/>
  <c r="L40" i="1"/>
  <c r="D42" i="2" s="1"/>
  <c r="L31" i="1"/>
  <c r="D33" i="2" s="1"/>
  <c r="L22" i="1"/>
  <c r="D24" i="2" s="1"/>
  <c r="L47" i="1"/>
  <c r="D49" i="2" s="1"/>
  <c r="L29" i="1"/>
  <c r="D31" i="2" s="1"/>
  <c r="L64" i="1"/>
  <c r="D66" i="2" s="1"/>
  <c r="L55" i="1"/>
  <c r="D57" i="2" s="1"/>
  <c r="L46" i="1"/>
  <c r="D48" i="2" s="1"/>
  <c r="L36" i="1"/>
  <c r="D38" i="2" s="1"/>
  <c r="L61" i="1"/>
  <c r="D63" i="2" s="1"/>
  <c r="L33" i="1"/>
  <c r="D35" i="2" s="1"/>
  <c r="L25" i="1"/>
  <c r="D27" i="2" s="1"/>
  <c r="L67" i="1"/>
  <c r="D69" i="2" s="1"/>
  <c r="L57" i="1"/>
  <c r="D59" i="2" s="1"/>
  <c r="L48" i="1"/>
  <c r="D50" i="2" s="1"/>
  <c r="L39" i="1"/>
  <c r="D41" i="2" s="1"/>
  <c r="L30" i="1"/>
  <c r="D32" i="2" s="1"/>
  <c r="L21" i="1"/>
  <c r="D23" i="2" s="1"/>
  <c r="L65" i="1"/>
  <c r="D67" i="2" s="1"/>
  <c r="L38" i="1"/>
  <c r="D40" i="2" s="1"/>
  <c r="L20" i="1"/>
  <c r="D22" i="2" s="1"/>
  <c r="L28" i="1"/>
  <c r="D30" i="2" s="1"/>
  <c r="L26" i="1"/>
  <c r="D28" i="2" s="1"/>
  <c r="L43" i="1"/>
  <c r="D45" i="2" s="1"/>
  <c r="L56" i="1"/>
  <c r="D58" i="2" s="1"/>
  <c r="L42" i="1"/>
  <c r="D44" i="2" s="1"/>
  <c r="L63" i="1"/>
  <c r="D65" i="2" s="1"/>
  <c r="L53" i="1"/>
  <c r="D55" i="2" s="1"/>
  <c r="L45" i="1"/>
  <c r="D47" i="2" s="1"/>
  <c r="L35" i="1"/>
  <c r="D37" i="2" s="1"/>
  <c r="L27" i="1"/>
  <c r="D29" i="2" s="1"/>
  <c r="L62" i="1"/>
  <c r="D64" i="2" s="1"/>
  <c r="L52" i="1"/>
  <c r="D54" i="2" s="1"/>
  <c r="L44" i="1"/>
  <c r="D46" i="2" s="1"/>
  <c r="L34" i="1"/>
  <c r="D36" i="2" s="1"/>
  <c r="L51" i="1"/>
  <c r="D53" i="2" s="1"/>
  <c r="L32" i="1"/>
  <c r="D34" i="2" s="1"/>
  <c r="L18" i="1"/>
  <c r="D20" i="2" s="1"/>
  <c r="L17" i="1"/>
  <c r="D19" i="2" s="1"/>
  <c r="L16" i="1"/>
  <c r="D18" i="2" s="1"/>
  <c r="L12" i="1"/>
  <c r="D14" i="2" s="1"/>
  <c r="L14" i="1"/>
  <c r="D16" i="2" s="1"/>
  <c r="L13" i="1"/>
  <c r="D15" i="2" s="1"/>
  <c r="L9" i="1"/>
  <c r="D11" i="2" s="1"/>
  <c r="L10" i="1"/>
  <c r="D12" i="2" s="1"/>
  <c r="L11" i="1"/>
  <c r="D13" i="2" s="1"/>
  <c r="L54" i="1"/>
  <c r="D9" i="1" l="1"/>
  <c r="B24" i="8"/>
  <c r="B57" i="8"/>
  <c r="F5" i="5"/>
  <c r="B14" i="8"/>
  <c r="B18" i="8"/>
  <c r="B22" i="8"/>
  <c r="B17" i="8"/>
  <c r="F7" i="5"/>
  <c r="B10" i="8"/>
  <c r="B26" i="8"/>
  <c r="B21" i="8"/>
  <c r="B48" i="8"/>
  <c r="B25" i="8"/>
  <c r="H4" i="5"/>
  <c r="B16" i="8"/>
  <c r="B20" i="8"/>
  <c r="B6" i="5"/>
  <c r="B49" i="8"/>
  <c r="B53" i="8"/>
  <c r="B27" i="8"/>
  <c r="B8" i="8"/>
  <c r="B23" i="8"/>
  <c r="B28" i="8"/>
  <c r="B19" i="8"/>
  <c r="I3" i="5"/>
  <c r="B36" i="8"/>
  <c r="B31" i="8"/>
  <c r="B54" i="8"/>
  <c r="B42" i="8"/>
  <c r="B46" i="8"/>
  <c r="B34" i="8"/>
  <c r="B38" i="8"/>
  <c r="B30" i="8"/>
  <c r="D10" i="5"/>
  <c r="B9" i="8"/>
  <c r="B50" i="8"/>
  <c r="B40" i="8"/>
  <c r="B32" i="8"/>
  <c r="B55" i="8"/>
  <c r="B12" i="8"/>
  <c r="B45" i="8"/>
  <c r="B37" i="8"/>
  <c r="B43" i="8"/>
  <c r="B47" i="8"/>
  <c r="B41" i="8"/>
  <c r="B44" i="8"/>
  <c r="B35" i="8"/>
  <c r="B56" i="8"/>
  <c r="B39" i="8"/>
  <c r="B52" i="8"/>
  <c r="B13" i="8"/>
  <c r="D56" i="2"/>
  <c r="D71" i="2" l="1"/>
  <c r="N5" i="5"/>
  <c r="M5" i="5"/>
  <c r="I5" i="5"/>
  <c r="A5" i="5"/>
  <c r="A7" i="5"/>
  <c r="D5" i="5"/>
  <c r="K5" i="5"/>
  <c r="C5" i="5"/>
  <c r="B5" i="5"/>
  <c r="O5" i="5"/>
  <c r="E5" i="5"/>
  <c r="G5" i="5"/>
  <c r="D4" i="5"/>
  <c r="F4" i="5"/>
  <c r="I7" i="5"/>
  <c r="L5" i="5"/>
  <c r="J5" i="5"/>
  <c r="K6" i="5"/>
  <c r="G6" i="5"/>
  <c r="H5" i="5"/>
  <c r="G7" i="5"/>
  <c r="B7" i="5"/>
  <c r="E3" i="5"/>
  <c r="M7" i="5"/>
  <c r="C7" i="5"/>
  <c r="O7" i="5"/>
  <c r="D7" i="5"/>
  <c r="N3" i="5"/>
  <c r="L7" i="5"/>
  <c r="E7" i="5"/>
  <c r="K7" i="5"/>
  <c r="M6" i="5"/>
  <c r="I6" i="5"/>
  <c r="J7" i="5"/>
  <c r="O6" i="5"/>
  <c r="O4" i="5"/>
  <c r="E6" i="5"/>
  <c r="E4" i="5"/>
  <c r="A6" i="5"/>
  <c r="D3" i="5"/>
  <c r="B4" i="5"/>
  <c r="M4" i="5"/>
  <c r="B3" i="5"/>
  <c r="G4" i="5"/>
  <c r="N6" i="5"/>
  <c r="C4" i="5"/>
  <c r="A4" i="5"/>
  <c r="L6" i="5"/>
  <c r="J6" i="5"/>
  <c r="K3" i="5"/>
  <c r="N7" i="5"/>
  <c r="K4" i="5"/>
  <c r="N4" i="5"/>
  <c r="C3" i="5"/>
  <c r="F3" i="5"/>
  <c r="A3" i="5"/>
  <c r="I4" i="5"/>
  <c r="C6" i="5"/>
  <c r="H3" i="5"/>
  <c r="L4" i="5"/>
  <c r="H6" i="5"/>
  <c r="F6" i="5"/>
  <c r="J4" i="5"/>
  <c r="D6" i="5"/>
  <c r="M3" i="5"/>
  <c r="H7" i="5"/>
  <c r="O3" i="5"/>
  <c r="J3" i="5"/>
  <c r="G3" i="5"/>
  <c r="L3" i="5"/>
  <c r="B10" i="5"/>
  <c r="O10" i="5"/>
  <c r="C10" i="5"/>
  <c r="M10" i="5"/>
  <c r="F10" i="5"/>
  <c r="J10" i="5"/>
  <c r="A10" i="5"/>
  <c r="A2" i="5"/>
  <c r="L10" i="5"/>
  <c r="G10" i="5"/>
  <c r="I10" i="5"/>
  <c r="H10" i="5"/>
  <c r="K10" i="5"/>
  <c r="N10" i="5"/>
  <c r="E10" i="5"/>
  <c r="C64" i="8"/>
  <c r="L76" i="2" s="1"/>
  <c r="C62" i="8"/>
  <c r="G76" i="2" s="1"/>
  <c r="C65" i="8"/>
  <c r="O76" i="2" s="1"/>
  <c r="C66" i="8"/>
  <c r="R76" i="2" s="1"/>
  <c r="C63" i="8"/>
  <c r="J76" i="2" s="1"/>
  <c r="A48" i="5"/>
  <c r="E48" i="5"/>
  <c r="I48" i="5"/>
  <c r="M48" i="5"/>
  <c r="G48" i="5"/>
  <c r="O48" i="5"/>
  <c r="B48" i="5"/>
  <c r="F48" i="5"/>
  <c r="J48" i="5"/>
  <c r="N48" i="5"/>
  <c r="C48" i="5"/>
  <c r="K48" i="5"/>
  <c r="D48" i="5"/>
  <c r="H48" i="5"/>
  <c r="L48" i="5"/>
  <c r="C13" i="5"/>
  <c r="G13" i="5"/>
  <c r="K13" i="5"/>
  <c r="O13" i="5"/>
  <c r="D13" i="5"/>
  <c r="H13" i="5"/>
  <c r="L13" i="5"/>
  <c r="A13" i="5"/>
  <c r="I13" i="5"/>
  <c r="B13" i="5"/>
  <c r="J13" i="5"/>
  <c r="N13" i="5"/>
  <c r="E13" i="5"/>
  <c r="F13" i="5"/>
  <c r="M13" i="5"/>
  <c r="D51" i="5"/>
  <c r="H51" i="5"/>
  <c r="L51" i="5"/>
  <c r="B51" i="5"/>
  <c r="J51" i="5"/>
  <c r="A51" i="5"/>
  <c r="E51" i="5"/>
  <c r="I51" i="5"/>
  <c r="M51" i="5"/>
  <c r="F51" i="5"/>
  <c r="N51" i="5"/>
  <c r="G51" i="5"/>
  <c r="O51" i="5"/>
  <c r="K51" i="5"/>
  <c r="C51" i="5"/>
  <c r="C29" i="5"/>
  <c r="G29" i="5"/>
  <c r="K29" i="5"/>
  <c r="O29" i="5"/>
  <c r="D29" i="5"/>
  <c r="H29" i="5"/>
  <c r="L29" i="5"/>
  <c r="A29" i="5"/>
  <c r="I29" i="5"/>
  <c r="B29" i="5"/>
  <c r="J29" i="5"/>
  <c r="N29" i="5"/>
  <c r="F29" i="5"/>
  <c r="M29" i="5"/>
  <c r="E29" i="5"/>
  <c r="C21" i="5"/>
  <c r="G21" i="5"/>
  <c r="K21" i="5"/>
  <c r="O21" i="5"/>
  <c r="D21" i="5"/>
  <c r="H21" i="5"/>
  <c r="L21" i="5"/>
  <c r="A21" i="5"/>
  <c r="I21" i="5"/>
  <c r="B21" i="5"/>
  <c r="J21" i="5"/>
  <c r="F21" i="5"/>
  <c r="E21" i="5"/>
  <c r="M21" i="5"/>
  <c r="N21" i="5"/>
  <c r="C58" i="5"/>
  <c r="G58" i="5"/>
  <c r="K58" i="5"/>
  <c r="O58" i="5"/>
  <c r="I58" i="5"/>
  <c r="D58" i="5"/>
  <c r="H58" i="5"/>
  <c r="L58" i="5"/>
  <c r="A58" i="5"/>
  <c r="E58" i="5"/>
  <c r="M58" i="5"/>
  <c r="N58" i="5"/>
  <c r="J58" i="5"/>
  <c r="B58" i="5"/>
  <c r="F58" i="5"/>
  <c r="D44" i="5"/>
  <c r="H44" i="5"/>
  <c r="L44" i="5"/>
  <c r="A44" i="5"/>
  <c r="E44" i="5"/>
  <c r="I44" i="5"/>
  <c r="M44" i="5"/>
  <c r="C44" i="5"/>
  <c r="K44" i="5"/>
  <c r="G44" i="5"/>
  <c r="F44" i="5"/>
  <c r="N44" i="5"/>
  <c r="O44" i="5"/>
  <c r="B44" i="5"/>
  <c r="J44" i="5"/>
  <c r="C33" i="5"/>
  <c r="G33" i="5"/>
  <c r="D33" i="5"/>
  <c r="H33" i="5"/>
  <c r="L33" i="5"/>
  <c r="F33" i="5"/>
  <c r="M33" i="5"/>
  <c r="A33" i="5"/>
  <c r="I33" i="5"/>
  <c r="N33" i="5"/>
  <c r="E33" i="5"/>
  <c r="B33" i="5"/>
  <c r="J33" i="5"/>
  <c r="K33" i="5"/>
  <c r="O33" i="5"/>
  <c r="C35" i="5"/>
  <c r="G35" i="5"/>
  <c r="K35" i="5"/>
  <c r="O35" i="5"/>
  <c r="D35" i="5"/>
  <c r="H35" i="5"/>
  <c r="L35" i="5"/>
  <c r="B35" i="5"/>
  <c r="J35" i="5"/>
  <c r="F35" i="5"/>
  <c r="I35" i="5"/>
  <c r="E35" i="5"/>
  <c r="M35" i="5"/>
  <c r="N35" i="5"/>
  <c r="A35" i="5"/>
  <c r="B20" i="5"/>
  <c r="F20" i="5"/>
  <c r="J20" i="5"/>
  <c r="N20" i="5"/>
  <c r="C20" i="5"/>
  <c r="G20" i="5"/>
  <c r="K20" i="5"/>
  <c r="O20" i="5"/>
  <c r="H20" i="5"/>
  <c r="A20" i="5"/>
  <c r="I20" i="5"/>
  <c r="E20" i="5"/>
  <c r="L20" i="5"/>
  <c r="M20" i="5"/>
  <c r="D20" i="5"/>
  <c r="A19" i="5"/>
  <c r="E19" i="5"/>
  <c r="I19" i="5"/>
  <c r="M19" i="5"/>
  <c r="B19" i="5"/>
  <c r="F19" i="5"/>
  <c r="J19" i="5"/>
  <c r="N19" i="5"/>
  <c r="G19" i="5"/>
  <c r="O19" i="5"/>
  <c r="H19" i="5"/>
  <c r="D19" i="5"/>
  <c r="L19" i="5"/>
  <c r="C19" i="5"/>
  <c r="K19" i="5"/>
  <c r="B53" i="5"/>
  <c r="F53" i="5"/>
  <c r="J53" i="5"/>
  <c r="N53" i="5"/>
  <c r="H53" i="5"/>
  <c r="C53" i="5"/>
  <c r="G53" i="5"/>
  <c r="K53" i="5"/>
  <c r="O53" i="5"/>
  <c r="D53" i="5"/>
  <c r="L53" i="5"/>
  <c r="I53" i="5"/>
  <c r="E53" i="5"/>
  <c r="M53" i="5"/>
  <c r="A53" i="5"/>
  <c r="B61" i="5"/>
  <c r="F61" i="5"/>
  <c r="J61" i="5"/>
  <c r="N61" i="5"/>
  <c r="H61" i="5"/>
  <c r="C61" i="5"/>
  <c r="G61" i="5"/>
  <c r="K61" i="5"/>
  <c r="O61" i="5"/>
  <c r="D61" i="5"/>
  <c r="L61" i="5"/>
  <c r="E61" i="5"/>
  <c r="A61" i="5"/>
  <c r="I61" i="5"/>
  <c r="M61" i="5"/>
  <c r="A41" i="5"/>
  <c r="E41" i="5"/>
  <c r="I41" i="5"/>
  <c r="M41" i="5"/>
  <c r="B41" i="5"/>
  <c r="F41" i="5"/>
  <c r="J41" i="5"/>
  <c r="N41" i="5"/>
  <c r="H41" i="5"/>
  <c r="D41" i="5"/>
  <c r="G41" i="5"/>
  <c r="C41" i="5"/>
  <c r="K41" i="5"/>
  <c r="L41" i="5"/>
  <c r="O41" i="5"/>
  <c r="B32" i="5"/>
  <c r="F32" i="5"/>
  <c r="J32" i="5"/>
  <c r="N32" i="5"/>
  <c r="C32" i="5"/>
  <c r="G32" i="5"/>
  <c r="K32" i="5"/>
  <c r="O32" i="5"/>
  <c r="E32" i="5"/>
  <c r="M32" i="5"/>
  <c r="H32" i="5"/>
  <c r="D32" i="5"/>
  <c r="L32" i="5"/>
  <c r="I32" i="5"/>
  <c r="A32" i="5"/>
  <c r="B38" i="5"/>
  <c r="F38" i="5"/>
  <c r="J38" i="5"/>
  <c r="N38" i="5"/>
  <c r="C38" i="5"/>
  <c r="G38" i="5"/>
  <c r="K38" i="5"/>
  <c r="O38" i="5"/>
  <c r="E38" i="5"/>
  <c r="M38" i="5"/>
  <c r="L38" i="5"/>
  <c r="H38" i="5"/>
  <c r="A38" i="5"/>
  <c r="I38" i="5"/>
  <c r="D38" i="5"/>
  <c r="B57" i="5"/>
  <c r="F57" i="5"/>
  <c r="J57" i="5"/>
  <c r="N57" i="5"/>
  <c r="D57" i="5"/>
  <c r="L57" i="5"/>
  <c r="C57" i="5"/>
  <c r="G57" i="5"/>
  <c r="K57" i="5"/>
  <c r="O57" i="5"/>
  <c r="H57" i="5"/>
  <c r="M57" i="5"/>
  <c r="E57" i="5"/>
  <c r="A57" i="5"/>
  <c r="I57" i="5"/>
  <c r="A15" i="5"/>
  <c r="E15" i="5"/>
  <c r="I15" i="5"/>
  <c r="M15" i="5"/>
  <c r="B15" i="5"/>
  <c r="F15" i="5"/>
  <c r="J15" i="5"/>
  <c r="N15" i="5"/>
  <c r="C15" i="5"/>
  <c r="K15" i="5"/>
  <c r="D15" i="5"/>
  <c r="L15" i="5"/>
  <c r="G15" i="5"/>
  <c r="H15" i="5"/>
  <c r="O15" i="5"/>
  <c r="B24" i="5"/>
  <c r="F24" i="5"/>
  <c r="J24" i="5"/>
  <c r="N24" i="5"/>
  <c r="C24" i="5"/>
  <c r="G24" i="5"/>
  <c r="K24" i="5"/>
  <c r="O24" i="5"/>
  <c r="D24" i="5"/>
  <c r="L24" i="5"/>
  <c r="E24" i="5"/>
  <c r="M24" i="5"/>
  <c r="I24" i="5"/>
  <c r="A24" i="5"/>
  <c r="H24" i="5"/>
  <c r="D18" i="5"/>
  <c r="H18" i="5"/>
  <c r="L18" i="5"/>
  <c r="A18" i="5"/>
  <c r="E18" i="5"/>
  <c r="I18" i="5"/>
  <c r="M18" i="5"/>
  <c r="F18" i="5"/>
  <c r="N18" i="5"/>
  <c r="G18" i="5"/>
  <c r="O18" i="5"/>
  <c r="C18" i="5"/>
  <c r="K18" i="5"/>
  <c r="J18" i="5"/>
  <c r="B18" i="5"/>
  <c r="C17" i="5"/>
  <c r="G17" i="5"/>
  <c r="K17" i="5"/>
  <c r="O17" i="5"/>
  <c r="D17" i="5"/>
  <c r="H17" i="5"/>
  <c r="L17" i="5"/>
  <c r="E17" i="5"/>
  <c r="M17" i="5"/>
  <c r="F17" i="5"/>
  <c r="N17" i="5"/>
  <c r="B17" i="5"/>
  <c r="A17" i="5"/>
  <c r="I17" i="5"/>
  <c r="J17" i="5"/>
  <c r="C54" i="5"/>
  <c r="G54" i="5"/>
  <c r="K54" i="5"/>
  <c r="O54" i="5"/>
  <c r="A54" i="5"/>
  <c r="I54" i="5"/>
  <c r="D54" i="5"/>
  <c r="H54" i="5"/>
  <c r="L54" i="5"/>
  <c r="E54" i="5"/>
  <c r="M54" i="5"/>
  <c r="J54" i="5"/>
  <c r="N54" i="5"/>
  <c r="B54" i="5"/>
  <c r="F54" i="5"/>
  <c r="A11" i="5"/>
  <c r="E11" i="5"/>
  <c r="I11" i="5"/>
  <c r="M11" i="5"/>
  <c r="B11" i="5"/>
  <c r="F11" i="5"/>
  <c r="J11" i="5"/>
  <c r="N11" i="5"/>
  <c r="G11" i="5"/>
  <c r="O11" i="5"/>
  <c r="H11" i="5"/>
  <c r="K11" i="5"/>
  <c r="C11" i="5"/>
  <c r="D11" i="5"/>
  <c r="L11" i="5"/>
  <c r="A45" i="5"/>
  <c r="E45" i="5"/>
  <c r="I45" i="5"/>
  <c r="M45" i="5"/>
  <c r="B45" i="5"/>
  <c r="F45" i="5"/>
  <c r="J45" i="5"/>
  <c r="N45" i="5"/>
  <c r="D45" i="5"/>
  <c r="L45" i="5"/>
  <c r="C45" i="5"/>
  <c r="G45" i="5"/>
  <c r="O45" i="5"/>
  <c r="H45" i="5"/>
  <c r="K45" i="5"/>
  <c r="C43" i="5"/>
  <c r="G43" i="5"/>
  <c r="K43" i="5"/>
  <c r="O43" i="5"/>
  <c r="D43" i="5"/>
  <c r="H43" i="5"/>
  <c r="L43" i="5"/>
  <c r="B43" i="5"/>
  <c r="J43" i="5"/>
  <c r="F43" i="5"/>
  <c r="I43" i="5"/>
  <c r="E43" i="5"/>
  <c r="M43" i="5"/>
  <c r="N43" i="5"/>
  <c r="A43" i="5"/>
  <c r="A31" i="5"/>
  <c r="E31" i="5"/>
  <c r="I31" i="5"/>
  <c r="M31" i="5"/>
  <c r="B31" i="5"/>
  <c r="F31" i="5"/>
  <c r="J31" i="5"/>
  <c r="N31" i="5"/>
  <c r="D31" i="5"/>
  <c r="L31" i="5"/>
  <c r="G31" i="5"/>
  <c r="O31" i="5"/>
  <c r="C31" i="5"/>
  <c r="H31" i="5"/>
  <c r="K31" i="5"/>
  <c r="B28" i="5"/>
  <c r="F28" i="5"/>
  <c r="J28" i="5"/>
  <c r="N28" i="5"/>
  <c r="C28" i="5"/>
  <c r="G28" i="5"/>
  <c r="K28" i="5"/>
  <c r="O28" i="5"/>
  <c r="H28" i="5"/>
  <c r="A28" i="5"/>
  <c r="I28" i="5"/>
  <c r="M28" i="5"/>
  <c r="D28" i="5"/>
  <c r="E28" i="5"/>
  <c r="L28" i="5"/>
  <c r="B49" i="5"/>
  <c r="F49" i="5"/>
  <c r="J49" i="5"/>
  <c r="N49" i="5"/>
  <c r="H49" i="5"/>
  <c r="C49" i="5"/>
  <c r="G49" i="5"/>
  <c r="K49" i="5"/>
  <c r="O49" i="5"/>
  <c r="D49" i="5"/>
  <c r="L49" i="5"/>
  <c r="E49" i="5"/>
  <c r="I49" i="5"/>
  <c r="M49" i="5"/>
  <c r="A49" i="5"/>
  <c r="C50" i="5"/>
  <c r="G50" i="5"/>
  <c r="K50" i="5"/>
  <c r="O50" i="5"/>
  <c r="A50" i="5"/>
  <c r="I50" i="5"/>
  <c r="D50" i="5"/>
  <c r="H50" i="5"/>
  <c r="L50" i="5"/>
  <c r="E50" i="5"/>
  <c r="M50" i="5"/>
  <c r="F50" i="5"/>
  <c r="B50" i="5"/>
  <c r="J50" i="5"/>
  <c r="N50" i="5"/>
  <c r="C9" i="5"/>
  <c r="G9" i="5"/>
  <c r="K9" i="5"/>
  <c r="O9" i="5"/>
  <c r="D9" i="5"/>
  <c r="H9" i="5"/>
  <c r="L9" i="5"/>
  <c r="E9" i="5"/>
  <c r="M9" i="5"/>
  <c r="F9" i="5"/>
  <c r="N9" i="5"/>
  <c r="I9" i="5"/>
  <c r="A9" i="5"/>
  <c r="B9" i="5"/>
  <c r="J9" i="5"/>
  <c r="D14" i="5"/>
  <c r="H14" i="5"/>
  <c r="L14" i="5"/>
  <c r="A14" i="5"/>
  <c r="E14" i="5"/>
  <c r="I14" i="5"/>
  <c r="M14" i="5"/>
  <c r="B14" i="5"/>
  <c r="J14" i="5"/>
  <c r="C14" i="5"/>
  <c r="K14" i="5"/>
  <c r="O14" i="5"/>
  <c r="G14" i="5"/>
  <c r="N14" i="5"/>
  <c r="F14" i="5"/>
  <c r="D47" i="5"/>
  <c r="H47" i="5"/>
  <c r="L47" i="5"/>
  <c r="F47" i="5"/>
  <c r="N47" i="5"/>
  <c r="G47" i="5"/>
  <c r="A47" i="5"/>
  <c r="E47" i="5"/>
  <c r="I47" i="5"/>
  <c r="M47" i="5"/>
  <c r="B47" i="5"/>
  <c r="J47" i="5"/>
  <c r="C47" i="5"/>
  <c r="K47" i="5"/>
  <c r="O47" i="5"/>
  <c r="C46" i="5"/>
  <c r="G46" i="5"/>
  <c r="K46" i="5"/>
  <c r="O46" i="5"/>
  <c r="D46" i="5"/>
  <c r="I46" i="5"/>
  <c r="N46" i="5"/>
  <c r="A46" i="5"/>
  <c r="L46" i="5"/>
  <c r="B46" i="5"/>
  <c r="M46" i="5"/>
  <c r="E46" i="5"/>
  <c r="J46" i="5"/>
  <c r="F46" i="5"/>
  <c r="H46" i="5"/>
  <c r="B42" i="5"/>
  <c r="F42" i="5"/>
  <c r="J42" i="5"/>
  <c r="N42" i="5"/>
  <c r="C42" i="5"/>
  <c r="G42" i="5"/>
  <c r="K42" i="5"/>
  <c r="O42" i="5"/>
  <c r="A42" i="5"/>
  <c r="I42" i="5"/>
  <c r="E42" i="5"/>
  <c r="H42" i="5"/>
  <c r="D42" i="5"/>
  <c r="L42" i="5"/>
  <c r="M42" i="5"/>
  <c r="C25" i="5"/>
  <c r="G25" i="5"/>
  <c r="K25" i="5"/>
  <c r="O25" i="5"/>
  <c r="D25" i="5"/>
  <c r="H25" i="5"/>
  <c r="L25" i="5"/>
  <c r="E25" i="5"/>
  <c r="M25" i="5"/>
  <c r="F25" i="5"/>
  <c r="N25" i="5"/>
  <c r="J25" i="5"/>
  <c r="B25" i="5"/>
  <c r="I25" i="5"/>
  <c r="A25" i="5"/>
  <c r="D26" i="5"/>
  <c r="H26" i="5"/>
  <c r="L26" i="5"/>
  <c r="A26" i="5"/>
  <c r="E26" i="5"/>
  <c r="I26" i="5"/>
  <c r="M26" i="5"/>
  <c r="F26" i="5"/>
  <c r="N26" i="5"/>
  <c r="G26" i="5"/>
  <c r="O26" i="5"/>
  <c r="K26" i="5"/>
  <c r="B26" i="5"/>
  <c r="C26" i="5"/>
  <c r="J26" i="5"/>
  <c r="D55" i="5"/>
  <c r="H55" i="5"/>
  <c r="L55" i="5"/>
  <c r="B55" i="5"/>
  <c r="F55" i="5"/>
  <c r="A55" i="5"/>
  <c r="E55" i="5"/>
  <c r="I55" i="5"/>
  <c r="M55" i="5"/>
  <c r="J55" i="5"/>
  <c r="N55" i="5"/>
  <c r="K55" i="5"/>
  <c r="C55" i="5"/>
  <c r="G55" i="5"/>
  <c r="O55" i="5"/>
  <c r="A60" i="5"/>
  <c r="E60" i="5"/>
  <c r="I60" i="5"/>
  <c r="M60" i="5"/>
  <c r="C60" i="5"/>
  <c r="O60" i="5"/>
  <c r="B60" i="5"/>
  <c r="F60" i="5"/>
  <c r="J60" i="5"/>
  <c r="N60" i="5"/>
  <c r="G60" i="5"/>
  <c r="K60" i="5"/>
  <c r="D60" i="5"/>
  <c r="L60" i="5"/>
  <c r="H60" i="5"/>
  <c r="D40" i="5"/>
  <c r="H40" i="5"/>
  <c r="L40" i="5"/>
  <c r="A40" i="5"/>
  <c r="E40" i="5"/>
  <c r="I40" i="5"/>
  <c r="M40" i="5"/>
  <c r="G40" i="5"/>
  <c r="O40" i="5"/>
  <c r="C40" i="5"/>
  <c r="F40" i="5"/>
  <c r="B40" i="5"/>
  <c r="J40" i="5"/>
  <c r="K40" i="5"/>
  <c r="N40" i="5"/>
  <c r="A56" i="5"/>
  <c r="E56" i="5"/>
  <c r="I56" i="5"/>
  <c r="M56" i="5"/>
  <c r="C56" i="5"/>
  <c r="K56" i="5"/>
  <c r="B56" i="5"/>
  <c r="F56" i="5"/>
  <c r="J56" i="5"/>
  <c r="N56" i="5"/>
  <c r="G56" i="5"/>
  <c r="O56" i="5"/>
  <c r="L56" i="5"/>
  <c r="D56" i="5"/>
  <c r="H56" i="5"/>
  <c r="C39" i="5"/>
  <c r="G39" i="5"/>
  <c r="K39" i="5"/>
  <c r="O39" i="5"/>
  <c r="D39" i="5"/>
  <c r="H39" i="5"/>
  <c r="L39" i="5"/>
  <c r="F39" i="5"/>
  <c r="N39" i="5"/>
  <c r="B39" i="5"/>
  <c r="A39" i="5"/>
  <c r="I39" i="5"/>
  <c r="J39" i="5"/>
  <c r="E39" i="5"/>
  <c r="M39" i="5"/>
  <c r="A37" i="5"/>
  <c r="E37" i="5"/>
  <c r="I37" i="5"/>
  <c r="M37" i="5"/>
  <c r="B37" i="5"/>
  <c r="F37" i="5"/>
  <c r="J37" i="5"/>
  <c r="N37" i="5"/>
  <c r="D37" i="5"/>
  <c r="L37" i="5"/>
  <c r="H37" i="5"/>
  <c r="K37" i="5"/>
  <c r="G37" i="5"/>
  <c r="O37" i="5"/>
  <c r="C37" i="5"/>
  <c r="D36" i="5"/>
  <c r="H36" i="5"/>
  <c r="L36" i="5"/>
  <c r="A36" i="5"/>
  <c r="E36" i="5"/>
  <c r="I36" i="5"/>
  <c r="M36" i="5"/>
  <c r="C36" i="5"/>
  <c r="K36" i="5"/>
  <c r="G36" i="5"/>
  <c r="J36" i="5"/>
  <c r="F36" i="5"/>
  <c r="N36" i="5"/>
  <c r="O36" i="5"/>
  <c r="B36" i="5"/>
  <c r="A23" i="5"/>
  <c r="E23" i="5"/>
  <c r="I23" i="5"/>
  <c r="M23" i="5"/>
  <c r="B23" i="5"/>
  <c r="F23" i="5"/>
  <c r="J23" i="5"/>
  <c r="N23" i="5"/>
  <c r="C23" i="5"/>
  <c r="K23" i="5"/>
  <c r="D23" i="5"/>
  <c r="L23" i="5"/>
  <c r="H23" i="5"/>
  <c r="G23" i="5"/>
  <c r="O23" i="5"/>
  <c r="D22" i="5"/>
  <c r="H22" i="5"/>
  <c r="L22" i="5"/>
  <c r="A22" i="5"/>
  <c r="E22" i="5"/>
  <c r="I22" i="5"/>
  <c r="M22" i="5"/>
  <c r="B22" i="5"/>
  <c r="J22" i="5"/>
  <c r="C22" i="5"/>
  <c r="K22" i="5"/>
  <c r="G22" i="5"/>
  <c r="O22" i="5"/>
  <c r="N22" i="5"/>
  <c r="F22" i="5"/>
  <c r="A27" i="5"/>
  <c r="E27" i="5"/>
  <c r="I27" i="5"/>
  <c r="M27" i="5"/>
  <c r="B27" i="5"/>
  <c r="F27" i="5"/>
  <c r="J27" i="5"/>
  <c r="N27" i="5"/>
  <c r="G27" i="5"/>
  <c r="O27" i="5"/>
  <c r="H27" i="5"/>
  <c r="L27" i="5"/>
  <c r="D27" i="5"/>
  <c r="K27" i="5"/>
  <c r="C27" i="5"/>
  <c r="G2" i="5"/>
  <c r="C2" i="5"/>
  <c r="I2" i="5"/>
  <c r="L2" i="5"/>
  <c r="J2" i="5"/>
  <c r="F2" i="5"/>
  <c r="M2" i="5"/>
  <c r="E2" i="5"/>
  <c r="K2" i="5"/>
  <c r="D2" i="5"/>
  <c r="N2" i="5"/>
  <c r="O2" i="5"/>
  <c r="B2" i="5"/>
  <c r="H2" i="5"/>
  <c r="K62" i="5" l="1"/>
  <c r="N62" i="5"/>
  <c r="L62" i="5"/>
  <c r="P71" i="2" s="1"/>
  <c r="B62" i="5"/>
  <c r="F71" i="2" s="1"/>
  <c r="G62" i="5"/>
  <c r="K71" i="2" s="1"/>
  <c r="K9" i="2" s="1"/>
  <c r="D62" i="5"/>
  <c r="H71" i="2" s="1"/>
  <c r="I62" i="5"/>
  <c r="C62" i="5"/>
  <c r="O62" i="5"/>
  <c r="S71" i="2" s="1"/>
  <c r="F62" i="5"/>
  <c r="E62" i="5"/>
  <c r="I71" i="2" s="1"/>
  <c r="M62" i="5"/>
  <c r="Q71" i="2" s="1"/>
  <c r="J62" i="5"/>
  <c r="N71" i="2" s="1"/>
  <c r="N9" i="2" s="1"/>
  <c r="H62" i="5"/>
  <c r="L71" i="2" s="1"/>
  <c r="A62" i="5"/>
  <c r="J71" i="2" l="1"/>
  <c r="J9" i="2" s="1"/>
  <c r="O71" i="2"/>
  <c r="M71" i="2"/>
  <c r="H2" i="8"/>
  <c r="R71" i="2"/>
  <c r="G71" i="2"/>
  <c r="E71" i="2"/>
  <c r="G2" i="8" l="1"/>
  <c r="H65" i="5"/>
  <c r="H80" i="5" s="1"/>
  <c r="L6" i="6" s="1"/>
  <c r="K2" i="8" l="1"/>
  <c r="K65" i="5"/>
  <c r="K80" i="5" s="1"/>
  <c r="O6" i="6" s="1"/>
  <c r="Q72" i="2" s="1"/>
  <c r="Q9" i="2" s="1"/>
  <c r="N2" i="8" s="1"/>
  <c r="F65" i="5"/>
  <c r="F80" i="5" s="1"/>
  <c r="J6" i="6" s="1"/>
  <c r="L72" i="2" s="1"/>
  <c r="G65" i="5"/>
  <c r="G80" i="5" s="1"/>
  <c r="K6" i="6" s="1"/>
  <c r="M72" i="2" s="1"/>
  <c r="C65" i="5"/>
  <c r="C80" i="5" s="1"/>
  <c r="G6" i="6" s="1"/>
  <c r="G72" i="2" s="1"/>
  <c r="B65" i="5"/>
  <c r="B80" i="5" s="1"/>
  <c r="F6" i="6" s="1"/>
  <c r="F72" i="2" s="1"/>
  <c r="L65" i="5"/>
  <c r="L80" i="5" s="1"/>
  <c r="P6" i="6" s="1"/>
  <c r="R72" i="2" s="1"/>
  <c r="R9" i="2" s="1"/>
  <c r="O2" i="8" s="1"/>
  <c r="E65" i="5"/>
  <c r="E80" i="5" s="1"/>
  <c r="I6" i="6" s="1"/>
  <c r="I72" i="2" s="1"/>
  <c r="A65" i="5"/>
  <c r="A80" i="5" s="1"/>
  <c r="E6" i="6" s="1"/>
  <c r="E72" i="2" s="1"/>
  <c r="E9" i="2" s="1"/>
  <c r="I65" i="5"/>
  <c r="I80" i="5" s="1"/>
  <c r="M6" i="6" s="1"/>
  <c r="O72" i="2" s="1"/>
  <c r="M65" i="5"/>
  <c r="M80" i="5" s="1"/>
  <c r="Q6" i="6" s="1"/>
  <c r="S72" i="2" s="1"/>
  <c r="D65" i="5"/>
  <c r="D80" i="5" s="1"/>
  <c r="H6" i="6" s="1"/>
  <c r="H72" i="2" s="1"/>
  <c r="J65" i="5"/>
  <c r="J80" i="5" s="1"/>
  <c r="N6" i="6" s="1"/>
  <c r="P72" i="2" s="1"/>
  <c r="I9" i="2" l="1"/>
  <c r="F2" i="8" s="1"/>
  <c r="F9" i="2"/>
  <c r="C2" i="8" s="1"/>
  <c r="P9" i="2"/>
  <c r="M2" i="8" s="1"/>
  <c r="G9" i="2"/>
  <c r="D2" i="8" s="1"/>
  <c r="M9" i="2"/>
  <c r="J2" i="8" s="1"/>
  <c r="L9" i="2"/>
  <c r="I2" i="8" s="1"/>
  <c r="S9" i="2"/>
  <c r="P2" i="8" s="1"/>
  <c r="H9" i="2"/>
  <c r="E2" i="8" s="1"/>
  <c r="O9" i="2"/>
  <c r="L2" i="8" s="1"/>
  <c r="B2" i="8"/>
  <c r="C6" i="2"/>
  <c r="D9" i="2"/>
  <c r="C3" i="8" l="1"/>
  <c r="B3" i="8"/>
  <c r="F3" i="8" l="1"/>
  <c r="D76" i="2" s="1"/>
  <c r="C7" i="2" l="1"/>
</calcChain>
</file>

<file path=xl/comments1.xml><?xml version="1.0" encoding="utf-8"?>
<comments xmlns="http://schemas.openxmlformats.org/spreadsheetml/2006/main">
  <authors>
    <author>Forstner Siegfried</author>
  </authors>
  <commentList>
    <comment ref="E4" authorId="0" shapeId="0">
      <text>
        <r>
          <rPr>
            <b/>
            <sz val="9"/>
            <color indexed="81"/>
            <rFont val="Segoe UI"/>
            <family val="2"/>
          </rPr>
          <t xml:space="preserve">Anmerkung LfU:
</t>
        </r>
        <r>
          <rPr>
            <sz val="9"/>
            <color indexed="81"/>
            <rFont val="Segoe UI"/>
            <family val="2"/>
          </rPr>
          <t>für Bayern die DABay-Nr. in folgender Form eingeben;
Beispiel: 04734-A-001</t>
        </r>
      </text>
    </comment>
    <comment ref="C87" authorId="0" shapeId="0">
      <text>
        <r>
          <rPr>
            <b/>
            <sz val="9"/>
            <color indexed="81"/>
            <rFont val="Segoe UI"/>
            <family val="2"/>
          </rPr>
          <t>Forstner Siegfried:</t>
        </r>
        <r>
          <rPr>
            <sz val="9"/>
            <color indexed="81"/>
            <rFont val="Segoe UI"/>
            <family val="2"/>
          </rPr>
          <t xml:space="preserve">
Differenzialfärbung aus Formblatt "Faden_Bewertung"</t>
        </r>
      </text>
    </comment>
  </commentList>
</comments>
</file>

<file path=xl/sharedStrings.xml><?xml version="1.0" encoding="utf-8"?>
<sst xmlns="http://schemas.openxmlformats.org/spreadsheetml/2006/main" count="601" uniqueCount="418">
  <si>
    <t>Kläranlage:</t>
  </si>
  <si>
    <t xml:space="preserve">Probenahmestelle: </t>
  </si>
  <si>
    <t>Mikroskopiert am:</t>
  </si>
  <si>
    <t>Anzahl Präparate:</t>
  </si>
  <si>
    <t>Häufigkeit (H) Vorkommen (V) Fädigkeit (F)</t>
  </si>
  <si>
    <t>Präparat 1</t>
  </si>
  <si>
    <t>Präparat 2</t>
  </si>
  <si>
    <t>Präparat 3</t>
  </si>
  <si>
    <t>Mittel- wert</t>
  </si>
  <si>
    <t>Anzahl</t>
  </si>
  <si>
    <t>Freie Bakterien</t>
  </si>
  <si>
    <t>V</t>
  </si>
  <si>
    <t>einige</t>
  </si>
  <si>
    <t>Spirillen</t>
  </si>
  <si>
    <t>Spirochaeten</t>
  </si>
  <si>
    <t>häufig</t>
  </si>
  <si>
    <t>H</t>
  </si>
  <si>
    <t>Vorticella campanula</t>
  </si>
  <si>
    <t>Aspidisca cicada</t>
  </si>
  <si>
    <t>Aspidisca lynceus</t>
  </si>
  <si>
    <t>Amphileptiden</t>
  </si>
  <si>
    <t>Glockentiere (abgelöste "Köpfchen")</t>
  </si>
  <si>
    <t>Holophryiden</t>
  </si>
  <si>
    <t>Schwärmerzellen</t>
  </si>
  <si>
    <t>Amöben</t>
  </si>
  <si>
    <t>Flagellaten</t>
  </si>
  <si>
    <t>Dauerzellen</t>
  </si>
  <si>
    <t>Pilzfäden</t>
  </si>
  <si>
    <t>F</t>
  </si>
  <si>
    <t>Rädertiere</t>
  </si>
  <si>
    <t>Bärtierchen</t>
  </si>
  <si>
    <t>Bauchhärlinge</t>
  </si>
  <si>
    <t>Nematoden</t>
  </si>
  <si>
    <t>Oligochaeten</t>
  </si>
  <si>
    <t>Weitere Organismen:</t>
  </si>
  <si>
    <t>abgerundet</t>
  </si>
  <si>
    <t>unregelmäßig</t>
  </si>
  <si>
    <t>fest</t>
  </si>
  <si>
    <t>Geruch:</t>
  </si>
  <si>
    <t>locker</t>
  </si>
  <si>
    <t>Farbe:</t>
  </si>
  <si>
    <t>vernetzt</t>
  </si>
  <si>
    <t xml:space="preserve">Einschlüsse: </t>
  </si>
  <si>
    <t>Flockenzerfall</t>
  </si>
  <si>
    <t>Allgemeine Betriebsverhältnisse</t>
  </si>
  <si>
    <t>Spezielle Betriebsverhältnisse</t>
  </si>
  <si>
    <t>Betriebsstabilität</t>
  </si>
  <si>
    <t>Sulfide vor- handen</t>
  </si>
  <si>
    <r>
      <t>NH</t>
    </r>
    <r>
      <rPr>
        <vertAlign val="sub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-konz. hoch/ NH</t>
    </r>
    <r>
      <rPr>
        <vertAlign val="sub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-Stoßbel.</t>
    </r>
  </si>
  <si>
    <t>C:N:P-Verh. gestört</t>
  </si>
  <si>
    <t>stabil</t>
  </si>
  <si>
    <t>instabil</t>
  </si>
  <si>
    <t>Schädi- gung der Biozö- nose</t>
  </si>
  <si>
    <t>Hem- mung, Vergif- tung</t>
  </si>
  <si>
    <t>1-2</t>
  </si>
  <si>
    <t>Schlammalter  hoch</t>
  </si>
  <si>
    <t>Schlammalter niedrig</t>
  </si>
  <si>
    <t>Denitrifikation stabil</t>
  </si>
  <si>
    <r>
      <t xml:space="preserve">große </t>
    </r>
    <r>
      <rPr>
        <sz val="11"/>
        <color theme="1"/>
        <rFont val="Arial"/>
        <family val="2"/>
      </rPr>
      <t>Schalenamöben</t>
    </r>
  </si>
  <si>
    <t>Farblose Augenflagellaten</t>
  </si>
  <si>
    <t>Kleine Zooflagellaten</t>
  </si>
  <si>
    <t>Weitere Zooflagellaten (&gt;10µm)</t>
  </si>
  <si>
    <t>x</t>
  </si>
  <si>
    <t>Probenahmestelle:</t>
  </si>
  <si>
    <t>einzelne</t>
  </si>
  <si>
    <t>massenhaft</t>
  </si>
  <si>
    <t/>
  </si>
  <si>
    <t>Fädigkeitsklassen(F)</t>
  </si>
  <si>
    <t>Häufigkeitsklassen(H)</t>
  </si>
  <si>
    <t>Vorkommensklassen(V)</t>
  </si>
  <si>
    <t>&lt; 0,15</t>
  </si>
  <si>
    <t>&gt; 0,15</t>
  </si>
  <si>
    <t>&gt; 2</t>
  </si>
  <si>
    <t>&lt; 1</t>
  </si>
  <si>
    <t>Abwasserzu-
sammensetzung</t>
  </si>
  <si>
    <t>Abwasserzusammen-
setzung</t>
  </si>
  <si>
    <t>Sulfide
vor-
handen</t>
  </si>
  <si>
    <t>C:N:P - Verh. gestört</t>
  </si>
  <si>
    <t>Schlammalter
hoch</t>
  </si>
  <si>
    <t>Schlammalter
niedrig</t>
  </si>
  <si>
    <t>Denitrifikation
stabil</t>
  </si>
  <si>
    <t>Sphaerotilus natans</t>
  </si>
  <si>
    <t>Haliscomenobacter hydrossis</t>
  </si>
  <si>
    <t>Anzahl Markierungen im Befund</t>
  </si>
  <si>
    <t>Anlagentyp:</t>
  </si>
  <si>
    <t>Stufe</t>
  </si>
  <si>
    <t>Suctoria (Sauginfusorien)</t>
  </si>
  <si>
    <t>Sauginfusorien (Suctoria)</t>
  </si>
  <si>
    <t>Betrieb schlecht/gut/Index%gut</t>
  </si>
  <si>
    <t>Anzahl Markierungen im Befund:</t>
  </si>
  <si>
    <t>Index =</t>
  </si>
  <si>
    <t>Bemerkungen:</t>
  </si>
  <si>
    <t>selten/keine</t>
  </si>
  <si>
    <t>Gesamtfädigkeit</t>
  </si>
  <si>
    <t>Flockenbeschaffenheit</t>
  </si>
  <si>
    <t>Schwärmerzellen***</t>
  </si>
  <si>
    <t>Funktionsgruppen (1=Filtrierer, 2= Weidegänger, 3=Räuber, 4=Pioniere, 5=Allesfresser</t>
  </si>
  <si>
    <t>Funktionsgruppen</t>
  </si>
  <si>
    <t>Häufigkeitssumme</t>
  </si>
  <si>
    <t>Weidegänger</t>
  </si>
  <si>
    <t>Räuber</t>
  </si>
  <si>
    <t>Pioniere</t>
  </si>
  <si>
    <t>Allesfresser</t>
  </si>
  <si>
    <t xml:space="preserve">Filtrierer </t>
  </si>
  <si>
    <t>Kleine Nacktamöben (&lt; 50 µm)</t>
  </si>
  <si>
    <t>Probenahme:</t>
  </si>
  <si>
    <t>Typ 021N</t>
  </si>
  <si>
    <t>Typ 1701</t>
  </si>
  <si>
    <t>Typ 0961</t>
  </si>
  <si>
    <t>Typ 1863</t>
  </si>
  <si>
    <t>Typ 1851</t>
  </si>
  <si>
    <t>Typ 0092</t>
  </si>
  <si>
    <t>Typ 0914</t>
  </si>
  <si>
    <t>Nostocoida limicola</t>
  </si>
  <si>
    <t>Spezielle einleiterbedingte Belastungen:</t>
  </si>
  <si>
    <t>Probenbeschaffenheit:</t>
  </si>
  <si>
    <t>Anlagenbezogene Feststellungen:</t>
  </si>
  <si>
    <t>Bearbeitet von:</t>
  </si>
  <si>
    <t>Bearbeitet:</t>
  </si>
  <si>
    <t>Hinweise:</t>
  </si>
  <si>
    <t>Auffälligkeiten im mikroskopischen Bild:</t>
  </si>
  <si>
    <t>Anzahl der Funktionsgruppen zählen und in "Auswertung" Zeile 75 eintragen</t>
  </si>
  <si>
    <t>groß (&gt; 500 µm)</t>
  </si>
  <si>
    <t>mittel (&gt; 150 µm)</t>
  </si>
  <si>
    <t>klein (&lt; 150 µm)</t>
  </si>
  <si>
    <r>
      <rPr>
        <b/>
        <sz val="7"/>
        <color rgb="FF231F20"/>
        <rFont val="Arial"/>
        <family val="2"/>
      </rPr>
      <t xml:space="preserve">Position zur Flocke
</t>
    </r>
    <r>
      <rPr>
        <i/>
        <sz val="6"/>
        <color rgb="FF231F20"/>
        <rFont val="Arial"/>
        <family val="2"/>
      </rPr>
      <t>LP 100× (PH)</t>
    </r>
  </si>
  <si>
    <r>
      <rPr>
        <b/>
        <sz val="7"/>
        <color rgb="FF231F20"/>
        <rFont val="Arial"/>
        <family val="2"/>
      </rPr>
      <t xml:space="preserve">Wuchsform
</t>
    </r>
    <r>
      <rPr>
        <i/>
        <sz val="6"/>
        <color rgb="FF231F20"/>
        <rFont val="Arial"/>
        <family val="2"/>
      </rPr>
      <t>LP 100× (PH)</t>
    </r>
  </si>
  <si>
    <r>
      <rPr>
        <b/>
        <sz val="7"/>
        <color rgb="FF231F20"/>
        <rFont val="Arial"/>
        <family val="2"/>
      </rPr>
      <t xml:space="preserve">Beweglichkeit
</t>
    </r>
    <r>
      <rPr>
        <i/>
        <sz val="6"/>
        <color rgb="FF231F20"/>
        <rFont val="Arial"/>
        <family val="2"/>
      </rPr>
      <t>LP 100× (PH)</t>
    </r>
  </si>
  <si>
    <r>
      <rPr>
        <b/>
        <sz val="7"/>
        <color rgb="FF231F20"/>
        <rFont val="Arial"/>
        <family val="2"/>
      </rPr>
      <t xml:space="preserve">Aufwuchs
</t>
    </r>
    <r>
      <rPr>
        <i/>
        <sz val="6"/>
        <color rgb="FF231F20"/>
        <rFont val="Arial"/>
        <family val="2"/>
      </rPr>
      <t>LP 100×/400× (PH)</t>
    </r>
  </si>
  <si>
    <r>
      <rPr>
        <b/>
        <sz val="7"/>
        <color rgb="FF231F20"/>
        <rFont val="Arial"/>
        <family val="2"/>
      </rPr>
      <t xml:space="preserve">Verzweigungen
</t>
    </r>
    <r>
      <rPr>
        <i/>
        <sz val="6"/>
        <color rgb="FF231F20"/>
        <rFont val="Arial"/>
        <family val="2"/>
      </rPr>
      <t>LP 400×/1000× (Öl) (PH)</t>
    </r>
  </si>
  <si>
    <r>
      <rPr>
        <b/>
        <sz val="7"/>
        <color rgb="FF231F20"/>
        <rFont val="Arial"/>
        <family val="2"/>
      </rPr>
      <t xml:space="preserve">Scheide
</t>
    </r>
    <r>
      <rPr>
        <i/>
        <sz val="6"/>
        <color rgb="FF231F20"/>
        <rFont val="Arial"/>
        <family val="2"/>
      </rPr>
      <t>LP 1000× (Öl) (PH)</t>
    </r>
  </si>
  <si>
    <r>
      <rPr>
        <b/>
        <sz val="7"/>
        <color rgb="FF000103"/>
        <rFont val="Arial"/>
        <family val="2"/>
      </rPr>
      <t xml:space="preserve">Zellwände (Septen)
</t>
    </r>
    <r>
      <rPr>
        <i/>
        <sz val="6"/>
        <color rgb="FF231F20"/>
        <rFont val="Arial"/>
        <family val="2"/>
      </rPr>
      <t>LP 1000× (Öl) (PH)</t>
    </r>
  </si>
  <si>
    <r>
      <rPr>
        <b/>
        <sz val="7"/>
        <color rgb="FF231F20"/>
        <rFont val="Arial"/>
        <family val="2"/>
      </rPr>
      <t xml:space="preserve">Einschnürungen
</t>
    </r>
    <r>
      <rPr>
        <i/>
        <sz val="6"/>
        <color rgb="FF231F20"/>
        <rFont val="Arial"/>
        <family val="2"/>
      </rPr>
      <t>LP 1000× (Öl) (PH)</t>
    </r>
  </si>
  <si>
    <r>
      <rPr>
        <b/>
        <sz val="7"/>
        <color rgb="FF231F20"/>
        <rFont val="Arial"/>
        <family val="2"/>
      </rPr>
      <t xml:space="preserve">Zellform
</t>
    </r>
    <r>
      <rPr>
        <i/>
        <sz val="6"/>
        <color rgb="FF231F20"/>
        <rFont val="Arial"/>
        <family val="2"/>
      </rPr>
      <t>LP 1000× (Öl) (PH)</t>
    </r>
  </si>
  <si>
    <r>
      <rPr>
        <b/>
        <sz val="7"/>
        <color rgb="FF231F20"/>
        <rFont val="Arial"/>
        <family val="2"/>
      </rPr>
      <t xml:space="preserve">Fadendurchmesser
</t>
    </r>
    <r>
      <rPr>
        <i/>
        <sz val="6"/>
        <color rgb="FF231F20"/>
        <rFont val="Arial"/>
        <family val="2"/>
      </rPr>
      <t>LP 1000× (Öl) (PH)</t>
    </r>
  </si>
  <si>
    <r>
      <rPr>
        <b/>
        <sz val="7"/>
        <color rgb="FF231F20"/>
        <rFont val="Arial"/>
        <family val="2"/>
      </rPr>
      <t xml:space="preserve">Schwefeleinlagerung
</t>
    </r>
    <r>
      <rPr>
        <i/>
        <sz val="6"/>
        <color rgb="FF231F20"/>
        <rFont val="Arial"/>
        <family val="2"/>
      </rPr>
      <t>LP 400×/1000× (Öl) (PH), (DF)</t>
    </r>
  </si>
  <si>
    <r>
      <rPr>
        <b/>
        <sz val="7"/>
        <color rgb="FF231F20"/>
        <rFont val="Arial"/>
        <family val="2"/>
      </rPr>
      <t xml:space="preserve">Gram-Färbung
</t>
    </r>
    <r>
      <rPr>
        <i/>
        <sz val="6"/>
        <color rgb="FF231F20"/>
        <rFont val="Arial"/>
        <family val="2"/>
      </rPr>
      <t>TP 1000× (Öl) (HF)</t>
    </r>
  </si>
  <si>
    <r>
      <rPr>
        <b/>
        <sz val="7"/>
        <color rgb="FF231F20"/>
        <rFont val="Arial"/>
        <family val="2"/>
      </rPr>
      <t xml:space="preserve">Neisser-Färbung
</t>
    </r>
    <r>
      <rPr>
        <i/>
        <sz val="6"/>
        <color rgb="FF231F20"/>
        <rFont val="Arial"/>
        <family val="2"/>
      </rPr>
      <t>TP 1000× (Öl) (HF)</t>
    </r>
  </si>
  <si>
    <r>
      <rPr>
        <b/>
        <sz val="8"/>
        <color rgb="FF231F20"/>
        <rFont val="Arial"/>
        <family val="2"/>
      </rPr>
      <t xml:space="preserve">Fadenbakterium-Nummer </t>
    </r>
    <r>
      <rPr>
        <sz val="8"/>
        <color rgb="FF231F20"/>
        <rFont val="Arial"/>
        <family val="2"/>
      </rPr>
      <t>(siehe Liste unten)</t>
    </r>
  </si>
  <si>
    <r>
      <rPr>
        <sz val="7"/>
        <color rgb="FF231F20"/>
        <rFont val="Arial"/>
        <family val="2"/>
      </rPr>
      <t>aus der Flocke herauswachsend</t>
    </r>
  </si>
  <si>
    <r>
      <rPr>
        <sz val="7"/>
        <color rgb="FF231F20"/>
        <rFont val="Arial"/>
        <family val="2"/>
      </rPr>
      <t>in der Flocke wachsend</t>
    </r>
  </si>
  <si>
    <r>
      <rPr>
        <sz val="7"/>
        <color rgb="FF231F20"/>
        <rFont val="Arial"/>
        <family val="2"/>
      </rPr>
      <t>zwischen den Flocken wachsend</t>
    </r>
  </si>
  <si>
    <r>
      <rPr>
        <sz val="7"/>
        <color rgb="FF231F20"/>
        <rFont val="Arial"/>
        <family val="2"/>
      </rPr>
      <t>gerade oder gebogen</t>
    </r>
  </si>
  <si>
    <r>
      <rPr>
        <sz val="7"/>
        <color rgb="FF231F20"/>
        <rFont val="Arial"/>
        <family val="2"/>
      </rPr>
      <t>verknäuelt</t>
    </r>
  </si>
  <si>
    <r>
      <rPr>
        <sz val="7"/>
        <color rgb="FF231F20"/>
        <rFont val="Arial"/>
        <family val="2"/>
      </rPr>
      <t>in Bündeln wachsend</t>
    </r>
  </si>
  <si>
    <r>
      <rPr>
        <sz val="7"/>
        <color rgb="FF231F20"/>
        <rFont val="Arial"/>
        <family val="2"/>
      </rPr>
      <t>vorhanden</t>
    </r>
  </si>
  <si>
    <r>
      <rPr>
        <sz val="7"/>
        <color rgb="FF231F20"/>
        <rFont val="Arial"/>
        <family val="2"/>
      </rPr>
      <t>echte Verzweigungen</t>
    </r>
  </si>
  <si>
    <r>
      <rPr>
        <sz val="7"/>
        <color rgb="FF231F20"/>
        <rFont val="Arial"/>
        <family val="2"/>
      </rPr>
      <t>Scheinverzweigungen</t>
    </r>
  </si>
  <si>
    <r>
      <rPr>
        <sz val="7"/>
        <color rgb="FF231F20"/>
        <rFont val="Arial"/>
        <family val="2"/>
      </rPr>
      <t>nicht/schlecht sichtbar</t>
    </r>
  </si>
  <si>
    <r>
      <rPr>
        <sz val="7"/>
        <color rgb="FF231F20"/>
        <rFont val="Arial"/>
        <family val="2"/>
      </rPr>
      <t>deutlich sichtbar</t>
    </r>
  </si>
  <si>
    <r>
      <rPr>
        <sz val="7"/>
        <color rgb="FF231F20"/>
        <rFont val="Arial"/>
        <family val="2"/>
      </rPr>
      <t>nicht erkennbar</t>
    </r>
  </si>
  <si>
    <r>
      <rPr>
        <sz val="7"/>
        <color rgb="FF231F20"/>
        <rFont val="Arial"/>
        <family val="2"/>
      </rPr>
      <t>rundlich</t>
    </r>
  </si>
  <si>
    <r>
      <rPr>
        <sz val="7"/>
        <color rgb="FF231F20"/>
        <rFont val="Arial"/>
        <family val="2"/>
      </rPr>
      <t>stäbchenförmig</t>
    </r>
  </si>
  <si>
    <r>
      <rPr>
        <sz val="7"/>
        <color rgb="FF231F20"/>
        <rFont val="Arial"/>
        <family val="2"/>
      </rPr>
      <t>quadratisch</t>
    </r>
  </si>
  <si>
    <r>
      <rPr>
        <sz val="7"/>
        <color rgb="FF231F20"/>
        <rFont val="Arial"/>
        <family val="2"/>
      </rPr>
      <t>rechteckig</t>
    </r>
  </si>
  <si>
    <r>
      <rPr>
        <sz val="7"/>
        <color rgb="FF231F20"/>
        <rFont val="Arial"/>
        <family val="2"/>
      </rPr>
      <t>unregelmäßig scheibenförmig</t>
    </r>
  </si>
  <si>
    <r>
      <rPr>
        <sz val="7"/>
        <color rgb="FF231F20"/>
        <rFont val="Arial"/>
        <family val="2"/>
      </rPr>
      <t>verschieden in einem Faden</t>
    </r>
  </si>
  <si>
    <r>
      <rPr>
        <sz val="7"/>
        <color rgb="FF000103"/>
        <rFont val="Arial"/>
        <family val="2"/>
      </rPr>
      <t xml:space="preserve">&lt; 1.0 </t>
    </r>
    <r>
      <rPr>
        <sz val="7"/>
        <color rgb="FF231F20"/>
        <rFont val="Arial"/>
        <family val="2"/>
      </rPr>
      <t>µm</t>
    </r>
  </si>
  <si>
    <r>
      <rPr>
        <sz val="7"/>
        <color rgb="FF000103"/>
        <rFont val="Arial"/>
        <family val="2"/>
      </rPr>
      <t xml:space="preserve">&gt; 1.0 </t>
    </r>
    <r>
      <rPr>
        <sz val="7"/>
        <color rgb="FF231F20"/>
        <rFont val="Arial"/>
        <family val="2"/>
      </rPr>
      <t>µm</t>
    </r>
  </si>
  <si>
    <r>
      <rPr>
        <sz val="7"/>
        <color rgb="FF231F20"/>
        <rFont val="Arial"/>
        <family val="2"/>
      </rPr>
      <t>verstärkt nach S-Test</t>
    </r>
  </si>
  <si>
    <r>
      <rPr>
        <sz val="7"/>
        <color rgb="FF231F20"/>
        <rFont val="Arial"/>
        <family val="2"/>
      </rPr>
      <t>schwach positiv: hellblau</t>
    </r>
  </si>
  <si>
    <r>
      <rPr>
        <sz val="7"/>
        <color rgb="FF231F20"/>
        <rFont val="Arial"/>
        <family val="2"/>
      </rPr>
      <t>negativ: rot (meist hell)</t>
    </r>
  </si>
  <si>
    <r>
      <rPr>
        <sz val="7"/>
        <color rgb="FF231F20"/>
        <rFont val="Arial"/>
        <family val="2"/>
      </rPr>
      <t>positiv: gefärbte Granula</t>
    </r>
  </si>
  <si>
    <r>
      <rPr>
        <sz val="7"/>
        <color rgb="FF231F20"/>
        <rFont val="Arial"/>
        <family val="2"/>
      </rPr>
      <t>positiv: kräftig grau- bis blauviolett</t>
    </r>
  </si>
  <si>
    <r>
      <rPr>
        <sz val="7"/>
        <color rgb="FF231F20"/>
        <rFont val="Arial"/>
        <family val="2"/>
      </rPr>
      <t>positiv: transparent blaugrau</t>
    </r>
  </si>
  <si>
    <r>
      <rPr>
        <sz val="7"/>
        <color rgb="FF231F20"/>
        <rFont val="Arial"/>
        <family val="2"/>
      </rPr>
      <t>Fadenbakterium 1:</t>
    </r>
  </si>
  <si>
    <r>
      <rPr>
        <sz val="7"/>
        <color rgb="FF231F20"/>
        <rFont val="Arial"/>
        <family val="2"/>
      </rPr>
      <t>Fadenbakterium 2:</t>
    </r>
  </si>
  <si>
    <r>
      <rPr>
        <sz val="7"/>
        <color rgb="FF231F20"/>
        <rFont val="Arial"/>
        <family val="2"/>
      </rPr>
      <t>Fadenbakterium 3:</t>
    </r>
  </si>
  <si>
    <r>
      <rPr>
        <sz val="7"/>
        <color rgb="FF231F20"/>
        <rFont val="Arial"/>
        <family val="2"/>
      </rPr>
      <t>Fadenbakterium 4:</t>
    </r>
  </si>
  <si>
    <r>
      <rPr>
        <sz val="7"/>
        <color rgb="FF231F20"/>
        <rFont val="Arial"/>
        <family val="2"/>
      </rPr>
      <t>Fadenbakterium 5:</t>
    </r>
  </si>
  <si>
    <r>
      <rPr>
        <sz val="7"/>
        <color rgb="FF231F20"/>
        <rFont val="Arial"/>
        <family val="2"/>
      </rPr>
      <t>Fadenbakterium 6:</t>
    </r>
  </si>
  <si>
    <t>nocardioforme Actinomyceten</t>
  </si>
  <si>
    <t>Microthrix parvicella</t>
  </si>
  <si>
    <t>Typ 0041/0675</t>
  </si>
  <si>
    <r>
      <rPr>
        <i/>
        <sz val="11"/>
        <color rgb="FF000000"/>
        <rFont val="Calibri"/>
        <family val="2"/>
      </rPr>
      <t>Thiothrix</t>
    </r>
    <r>
      <rPr>
        <sz val="11"/>
        <color rgb="FF000000"/>
        <rFont val="Calibri"/>
        <family val="2"/>
      </rPr>
      <t xml:space="preserve"> spp.</t>
    </r>
  </si>
  <si>
    <r>
      <rPr>
        <i/>
        <sz val="11"/>
        <color rgb="FF000000"/>
        <rFont val="Calibri"/>
        <family val="2"/>
      </rPr>
      <t>Beggiatoa</t>
    </r>
    <r>
      <rPr>
        <sz val="11"/>
        <color rgb="FF000000"/>
        <rFont val="Calibri"/>
        <family val="2"/>
      </rPr>
      <t xml:space="preserve"> spp.</t>
    </r>
  </si>
  <si>
    <t>Liste Fadenbakterien</t>
  </si>
  <si>
    <t>Fädigkeit:</t>
  </si>
  <si>
    <t xml:space="preserve">Fädigkeit: </t>
  </si>
  <si>
    <t>Farbe Belebtschlamm</t>
  </si>
  <si>
    <t>grau-mittelbraun</t>
  </si>
  <si>
    <t>dunkelbraun</t>
  </si>
  <si>
    <t>grün</t>
  </si>
  <si>
    <t>grau</t>
  </si>
  <si>
    <t>rötlich-braun</t>
  </si>
  <si>
    <t>weißlich</t>
  </si>
  <si>
    <t>schwarz</t>
  </si>
  <si>
    <t>rot/violett</t>
  </si>
  <si>
    <t>hell rötlich</t>
  </si>
  <si>
    <t>bunt gefärbt</t>
  </si>
  <si>
    <t>Weitere Bemerkungen:</t>
  </si>
  <si>
    <t>Geruch Belebtschlamm</t>
  </si>
  <si>
    <t>unauffällig</t>
  </si>
  <si>
    <t>frisch/unauffällig</t>
  </si>
  <si>
    <t>muffig</t>
  </si>
  <si>
    <t>faulig</t>
  </si>
  <si>
    <t>erdig</t>
  </si>
  <si>
    <t>benzinhaltig</t>
  </si>
  <si>
    <t>aromatisch-ölig</t>
  </si>
  <si>
    <t>Einschlüsse</t>
  </si>
  <si>
    <t>Fasern</t>
  </si>
  <si>
    <t>Partikel</t>
  </si>
  <si>
    <t>Mikroplastik, Partikel</t>
  </si>
  <si>
    <t>Fasern, Mikroplastik</t>
  </si>
  <si>
    <t>Gasblasen</t>
  </si>
  <si>
    <t>Sand</t>
  </si>
  <si>
    <r>
      <rPr>
        <i/>
        <sz val="11"/>
        <rFont val="Arial"/>
        <family val="2"/>
      </rPr>
      <t>Chromatium</t>
    </r>
    <r>
      <rPr>
        <sz val="1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</si>
  <si>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Pyxidicula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</si>
  <si>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Carchesium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</si>
  <si>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Epistylis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</si>
  <si>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Opercularia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</si>
  <si>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Stentor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</si>
  <si>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Thuricola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</si>
  <si>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Vorticella convallaria</t>
    </r>
    <r>
      <rPr>
        <sz val="11"/>
        <color theme="1"/>
        <rFont val="Arial"/>
        <family val="2"/>
      </rPr>
      <t>-Typ</t>
    </r>
  </si>
  <si>
    <r>
      <rPr>
        <i/>
        <sz val="11"/>
        <color theme="1"/>
        <rFont val="Arial"/>
        <family val="2"/>
      </rPr>
      <t>Vorticella infusionum</t>
    </r>
    <r>
      <rPr>
        <sz val="11"/>
        <color theme="1"/>
        <rFont val="Arial"/>
        <family val="2"/>
      </rPr>
      <t>-Typ</t>
    </r>
  </si>
  <si>
    <r>
      <rPr>
        <i/>
        <sz val="11"/>
        <color theme="1"/>
        <rFont val="Arial"/>
        <family val="2"/>
      </rPr>
      <t>Vorticella microstoma</t>
    </r>
    <r>
      <rPr>
        <sz val="11"/>
        <color theme="1"/>
        <rFont val="Arial"/>
        <family val="2"/>
      </rPr>
      <t>-Typ</t>
    </r>
  </si>
  <si>
    <r>
      <rPr>
        <i/>
        <sz val="11"/>
        <color theme="1"/>
        <rFont val="Arial"/>
        <family val="2"/>
      </rPr>
      <t>Vorticella octava</t>
    </r>
    <r>
      <rPr>
        <sz val="11"/>
        <color theme="1"/>
        <rFont val="Arial"/>
        <family val="2"/>
      </rPr>
      <t>-Typ</t>
    </r>
  </si>
  <si>
    <r>
      <rPr>
        <i/>
        <sz val="11"/>
        <color theme="1"/>
        <rFont val="Arial"/>
        <family val="2"/>
      </rPr>
      <t>Zoothamnium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</si>
  <si>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Euplotes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</si>
  <si>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Chilodonella</t>
    </r>
    <r>
      <rPr>
        <sz val="11"/>
        <color theme="1"/>
        <rFont val="Arial"/>
        <family val="2"/>
      </rPr>
      <t>-Typ</t>
    </r>
  </si>
  <si>
    <r>
      <rPr>
        <i/>
        <sz val="11"/>
        <color theme="1"/>
        <rFont val="Arial"/>
        <family val="2"/>
      </rPr>
      <t>Coleps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</si>
  <si>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Cyclidium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</si>
  <si>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Dexiotricha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</si>
  <si>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Glaucoma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</si>
  <si>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Metopus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</si>
  <si>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Plagiocampa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</si>
  <si>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Spirostomum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</si>
  <si>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Trochilia</t>
    </r>
    <r>
      <rPr>
        <sz val="11"/>
        <color theme="1"/>
        <rFont val="Arial"/>
        <family val="2"/>
      </rPr>
      <t xml:space="preserve"> spp.</t>
    </r>
  </si>
  <si>
    <r>
      <rPr>
        <i/>
        <sz val="11"/>
        <color theme="1"/>
        <rFont val="Arial"/>
        <family val="2"/>
      </rPr>
      <t>Vorticella aquadulcis-T</t>
    </r>
    <r>
      <rPr>
        <sz val="11"/>
        <color theme="1"/>
        <rFont val="Arial"/>
        <family val="2"/>
      </rPr>
      <t>yp</t>
    </r>
  </si>
  <si>
    <r>
      <rPr>
        <i/>
        <sz val="11"/>
        <color theme="1"/>
        <rFont val="Arial"/>
        <family val="2"/>
      </rPr>
      <t>Colpidium</t>
    </r>
    <r>
      <rPr>
        <sz val="11"/>
        <color theme="1"/>
        <rFont val="Arial"/>
        <family val="2"/>
      </rPr>
      <t xml:space="preserve"> spp./</t>
    </r>
    <r>
      <rPr>
        <i/>
        <sz val="11"/>
        <color theme="1"/>
        <rFont val="Arial"/>
        <family val="2"/>
      </rPr>
      <t>Dexiostoma</t>
    </r>
    <r>
      <rPr>
        <sz val="11"/>
        <color theme="1"/>
        <rFont val="Arial"/>
        <family val="2"/>
      </rPr>
      <t xml:space="preserve"> spp.</t>
    </r>
  </si>
  <si>
    <r>
      <t xml:space="preserve">Gesamtbewertung:
</t>
    </r>
    <r>
      <rPr>
        <sz val="9"/>
        <color theme="1"/>
        <rFont val="Arial"/>
        <family val="2"/>
      </rPr>
      <t>(freies Textfeld zur Beschreibung der Bewertung)</t>
    </r>
  </si>
  <si>
    <t>Hohe Individuendichte: Hinweis auf "BTS &gt; 0,15"!</t>
  </si>
  <si>
    <t>keine</t>
  </si>
  <si>
    <t>sonstiges</t>
  </si>
  <si>
    <t>Mix</t>
  </si>
  <si>
    <t>Legende für H/V/F mit Ziffer=Begriff</t>
  </si>
  <si>
    <t>instabil
Stoßbel.</t>
  </si>
  <si>
    <t>Flocke:</t>
  </si>
  <si>
    <t>Indikatororganismen</t>
  </si>
  <si>
    <t xml:space="preserve"> </t>
  </si>
  <si>
    <t xml:space="preserve"> Fadenförmige Mikroorganismen</t>
  </si>
  <si>
    <t>Kläranlagen-ID:</t>
  </si>
  <si>
    <t xml:space="preserve">Mikroskopiert am: </t>
  </si>
  <si>
    <t>gefärbt am:</t>
  </si>
  <si>
    <t>sonstiges:</t>
  </si>
  <si>
    <t>Simultanfällung</t>
  </si>
  <si>
    <t>bearbeitet von:</t>
  </si>
  <si>
    <t xml:space="preserve">           nein</t>
  </si>
  <si>
    <t xml:space="preserve">            ja   </t>
  </si>
  <si>
    <t>Funktionsgruppen:</t>
  </si>
  <si>
    <t>DWA-2021_Excel_Vers3korrWi_MEt27112020_WP_2021-09-28_Test2_DK_WP_SF_blanko.xlsx</t>
  </si>
  <si>
    <t>Basisversion vom 13.10.2021, Blankoversion DWA-Kurs 2021</t>
  </si>
  <si>
    <t>hoch</t>
  </si>
  <si>
    <t>mittel-niedrig</t>
  </si>
  <si>
    <t>=WENN('Dokumentation-MB'!$F$86;E70+E71+1;E70+E71)</t>
  </si>
  <si>
    <t>=WENN(UND('Dokumentation-MB'!$E$86;'Dokumentation-MB'!$F$86);F70+F71+2;WENN(ODER('Dokumentation-MB'!$E$86;'Dokumentation-MB'!$F$86);F70+F71+1;F70+F71))</t>
  </si>
  <si>
    <t>=WENN(UND('Dokumentation-MB'!$E$86;'Dokumentation-MB'!$F$86);G70+G71+2;WENN(ODER('Dokumentation-MB'!$E$86;'Dokumentation-MB'!$F$86);G70+G71+1;G70+G71))</t>
  </si>
  <si>
    <t>=H70+H71</t>
  </si>
  <si>
    <t>=WENN(UND('Dokumentation-MB'!$E$86;'Dokumentation-MB'!$F$86);I70+I71+2;WENN(ODER('Dokumentation-MB'!$E$86;'Dokumentation-MB'!$F$86);I70+I71+1;I70+I71))</t>
  </si>
  <si>
    <t>=WENN('Dokumentation-MB'!$F$86;J70+1;J70)</t>
  </si>
  <si>
    <t>=WENN('Dokumentation-MB'!$F$86;K70+1;K70)</t>
  </si>
  <si>
    <t>=WENN('Dokumentation-MB'!$F$86;L70+L71+1;L70+L71)</t>
  </si>
  <si>
    <t>=M70+M71</t>
  </si>
  <si>
    <t>=N70+N71</t>
  </si>
  <si>
    <t>=O70+O71</t>
  </si>
  <si>
    <t>=WENN('Dokumentation-MB'!$F$86;P70+P71+1;P70+P71)</t>
  </si>
  <si>
    <t>=Q70+Q71</t>
  </si>
  <si>
    <t>=WENN('Dokumentation-MB'!$F$86;R70+R71+1;R70+R71)</t>
  </si>
  <si>
    <t>=S70+S71</t>
  </si>
  <si>
    <t>Zwischenlösung: Summenbildung mit vernetzt u. Flockenzerfall, rückgängig ab 21.10.2021</t>
  </si>
  <si>
    <t>gering</t>
  </si>
  <si>
    <t>mäßig</t>
  </si>
  <si>
    <t>stark</t>
  </si>
  <si>
    <t>sehr stark</t>
  </si>
  <si>
    <t>mittel-
niedrig</t>
  </si>
  <si>
    <t xml:space="preserve">Fädigkeit: 0 = selten/keine; 1 = gering; 2 = mäßig; 3 = stark; 4 = sehr stark </t>
  </si>
  <si>
    <r>
      <t xml:space="preserve">Gesamtfädigkeit  </t>
    </r>
    <r>
      <rPr>
        <b/>
        <sz val="11"/>
        <color rgb="FFFF0000"/>
        <rFont val="Arial"/>
        <family val="2"/>
      </rPr>
      <t>*</t>
    </r>
  </si>
  <si>
    <r>
      <t xml:space="preserve">Spirochaeten   </t>
    </r>
    <r>
      <rPr>
        <b/>
        <sz val="11"/>
        <color rgb="FFFF0000"/>
        <rFont val="Arial"/>
        <family val="2"/>
      </rPr>
      <t>**</t>
    </r>
  </si>
  <si>
    <r>
      <rPr>
        <i/>
        <sz val="11"/>
        <color theme="1"/>
        <rFont val="Arial"/>
        <family val="2"/>
      </rPr>
      <t>Zoogloea</t>
    </r>
    <r>
      <rPr>
        <sz val="11"/>
        <color theme="1"/>
        <rFont val="Arial"/>
        <family val="2"/>
      </rPr>
      <t xml:space="preserve"> spp.   </t>
    </r>
    <r>
      <rPr>
        <b/>
        <sz val="11"/>
        <color rgb="FFFF0000"/>
        <rFont val="Arial"/>
        <family val="2"/>
      </rPr>
      <t>***</t>
    </r>
  </si>
  <si>
    <r>
      <t xml:space="preserve">Glockentiere (abgelöste "Köpfchen")   </t>
    </r>
    <r>
      <rPr>
        <b/>
        <sz val="11"/>
        <color rgb="FFFF0000"/>
        <rFont val="Arial"/>
        <family val="2"/>
      </rPr>
      <t>***</t>
    </r>
  </si>
  <si>
    <r>
      <rPr>
        <i/>
        <sz val="11"/>
        <color theme="1"/>
        <rFont val="Arial"/>
        <family val="2"/>
      </rPr>
      <t>Paramecium</t>
    </r>
    <r>
      <rPr>
        <sz val="11"/>
        <color theme="1"/>
        <rFont val="Arial"/>
        <family val="2"/>
      </rPr>
      <t xml:space="preserve"> spp.  </t>
    </r>
    <r>
      <rPr>
        <b/>
        <sz val="11"/>
        <color rgb="FFFF0000"/>
        <rFont val="Arial"/>
        <family val="2"/>
      </rPr>
      <t xml:space="preserve"> ***</t>
    </r>
  </si>
  <si>
    <r>
      <rPr>
        <i/>
        <sz val="11"/>
        <color theme="1"/>
        <rFont val="Arial"/>
        <family val="2"/>
      </rPr>
      <t>Tetrahymena</t>
    </r>
    <r>
      <rPr>
        <sz val="11"/>
        <color theme="1"/>
        <rFont val="Arial"/>
        <family val="2"/>
      </rPr>
      <t xml:space="preserve"> spp.   </t>
    </r>
    <r>
      <rPr>
        <b/>
        <sz val="11"/>
        <color rgb="FFFF0000"/>
        <rFont val="Arial"/>
        <family val="2"/>
      </rPr>
      <t>***</t>
    </r>
  </si>
  <si>
    <r>
      <rPr>
        <i/>
        <sz val="11"/>
        <color theme="1"/>
        <rFont val="Arial"/>
        <family val="2"/>
      </rPr>
      <t>Uronema</t>
    </r>
    <r>
      <rPr>
        <sz val="11"/>
        <color theme="1"/>
        <rFont val="Arial"/>
        <family val="2"/>
      </rPr>
      <t xml:space="preserve"> spp.   </t>
    </r>
    <r>
      <rPr>
        <b/>
        <sz val="11"/>
        <color rgb="FFFF0000"/>
        <rFont val="Arial"/>
        <family val="2"/>
      </rPr>
      <t>***</t>
    </r>
  </si>
  <si>
    <r>
      <t xml:space="preserve">Leere Glockentierstiele  </t>
    </r>
    <r>
      <rPr>
        <b/>
        <sz val="11"/>
        <color rgb="FFFF0000"/>
        <rFont val="Arial"/>
        <family val="2"/>
      </rPr>
      <t xml:space="preserve"> ***</t>
    </r>
  </si>
  <si>
    <r>
      <t xml:space="preserve"> </t>
    </r>
    <r>
      <rPr>
        <b/>
        <sz val="11"/>
        <color rgb="FFFF0000"/>
        <rFont val="Arial"/>
        <family val="2"/>
      </rPr>
      <t xml:space="preserve"> ***</t>
    </r>
    <r>
      <rPr>
        <sz val="11"/>
        <rFont val="Arial"/>
        <family val="2"/>
      </rPr>
      <t xml:space="preserve"> = bei Auftreten mehrerer Anzeiger Säurekapazität prüfen!</t>
    </r>
  </si>
  <si>
    <r>
      <rPr>
        <b/>
        <sz val="11"/>
        <color rgb="FFFF0000"/>
        <rFont val="Arial"/>
        <family val="2"/>
      </rPr>
      <t>*</t>
    </r>
    <r>
      <rPr>
        <sz val="11"/>
        <rFont val="Arial"/>
        <family val="2"/>
      </rPr>
      <t xml:space="preserve"> = wenn Fädigkeit &gt; 2  Differenzialfärbung durchführen;   </t>
    </r>
    <r>
      <rPr>
        <b/>
        <sz val="11"/>
        <color rgb="FFFF0000"/>
        <rFont val="Arial"/>
        <family val="2"/>
      </rPr>
      <t>**</t>
    </r>
    <r>
      <rPr>
        <sz val="11"/>
        <rFont val="Arial"/>
        <family val="2"/>
      </rPr>
      <t xml:space="preserve"> = wenn Vorkommen &gt; 2 Hinweis auf Fette / Fettsäuren</t>
    </r>
  </si>
  <si>
    <r>
      <t>O</t>
    </r>
    <r>
      <rPr>
        <b/>
        <vertAlign val="subscript"/>
        <sz val="11"/>
        <color indexed="8"/>
        <rFont val="Arial"/>
        <family val="2"/>
      </rPr>
      <t>2</t>
    </r>
    <r>
      <rPr>
        <b/>
        <sz val="11"/>
        <color theme="1"/>
        <rFont val="Arial"/>
        <family val="2"/>
      </rPr>
      <t xml:space="preserve">-Konzentration
</t>
    </r>
    <r>
      <rPr>
        <sz val="11"/>
        <color theme="1"/>
        <rFont val="Arial"/>
        <family val="2"/>
      </rPr>
      <t>[</t>
    </r>
    <r>
      <rPr>
        <sz val="9"/>
        <color theme="1"/>
        <rFont val="Arial"/>
        <family val="2"/>
      </rPr>
      <t>mg/l]</t>
    </r>
  </si>
  <si>
    <r>
      <rPr>
        <b/>
        <u/>
        <sz val="11"/>
        <color rgb="FF0070C0"/>
        <rFont val="Arial"/>
        <family val="2"/>
      </rPr>
      <t>Taxa Dokumentation</t>
    </r>
    <r>
      <rPr>
        <b/>
        <sz val="11"/>
        <color rgb="FF0070C0"/>
        <rFont val="Arial"/>
        <family val="2"/>
      </rPr>
      <t xml:space="preserve">               Anzahl
</t>
    </r>
    <r>
      <rPr>
        <b/>
        <u/>
        <sz val="11"/>
        <color rgb="FF0070C0"/>
        <rFont val="Arial"/>
        <family val="2"/>
      </rPr>
      <t xml:space="preserve">
</t>
    </r>
    <r>
      <rPr>
        <b/>
        <sz val="11"/>
        <color rgb="FF0070C0"/>
        <rFont val="Arial"/>
        <family val="2"/>
      </rPr>
      <t>Mikroskopisches Bild
Fadenbakterien</t>
    </r>
  </si>
  <si>
    <t>Bakterien</t>
  </si>
  <si>
    <t>Festsitzende Ciliaten</t>
  </si>
  <si>
    <t>Schreitende Ciliaten</t>
  </si>
  <si>
    <t>Schwimmende/gleitende Ciliaten</t>
  </si>
  <si>
    <t>Mehrzeller</t>
  </si>
  <si>
    <t>Sonstige</t>
  </si>
  <si>
    <t>Schlussfolgerungen für Belebungs-, SBR- und Biofilm-Anlagen</t>
  </si>
  <si>
    <t>Formblatt "Dokumentation mikroskopisches Bild (MB)"</t>
  </si>
  <si>
    <t>positiv: dunkelblau bzw. violett</t>
  </si>
  <si>
    <t>Spalte: 1</t>
  </si>
  <si>
    <t>Anzahl Markierungen</t>
  </si>
  <si>
    <t>selten/keine = 0</t>
  </si>
  <si>
    <t>gering = 1</t>
  </si>
  <si>
    <t>mäßig = 2</t>
  </si>
  <si>
    <t>stark = 3</t>
  </si>
  <si>
    <t>sehr stark = 4</t>
  </si>
  <si>
    <t>variabel: blaue/violette und 
rote Bereiche in einem Faden</t>
  </si>
  <si>
    <t>negativ: ungefärbt, komplett transparent</t>
  </si>
  <si>
    <t>Betriebsverhältnisse</t>
  </si>
  <si>
    <t>Farbverlauf</t>
  </si>
  <si>
    <t xml:space="preserve"> von weiss über gelb, orange nach rot</t>
  </si>
  <si>
    <t>von weiss über gelb, orange nach rot</t>
  </si>
  <si>
    <t>von hellorange über orange nach rot</t>
  </si>
  <si>
    <t>von weiß über hellgrün nach dunkelgrün</t>
  </si>
  <si>
    <t>C:N:P-Verhältnis gestört</t>
  </si>
  <si>
    <t>Sulfide vorhanden</t>
  </si>
  <si>
    <t>Mikrobiologie-Index 
(MI)</t>
  </si>
  <si>
    <t>max.</t>
  </si>
  <si>
    <t xml:space="preserve"> 
</t>
  </si>
  <si>
    <t>Fädigkeit (F)</t>
  </si>
  <si>
    <r>
      <t xml:space="preserve">Häufigkeit (H) / Vorkommen (V) / </t>
    </r>
    <r>
      <rPr>
        <sz val="10"/>
        <rFont val="Arial"/>
        <family val="2"/>
      </rPr>
      <t>Fädigkeit (F)</t>
    </r>
  </si>
  <si>
    <t xml:space="preserve">Schädigung Biozönose </t>
  </si>
  <si>
    <t>Hemmung/ Vergiftung</t>
  </si>
  <si>
    <t>Schlammbelastung hoch/mittel-niedrig</t>
  </si>
  <si>
    <t>...23</t>
  </si>
  <si>
    <t>...29</t>
  </si>
  <si>
    <t>...27/23</t>
  </si>
  <si>
    <t>...36/26</t>
  </si>
  <si>
    <t>...39/24</t>
  </si>
  <si>
    <t>...17/27/32</t>
  </si>
  <si>
    <t>...52 + 15</t>
  </si>
  <si>
    <r>
      <t xml:space="preserve">liegen hohe Fett- bzw. Fettsäurebelastungen vor, ist auf das Vorkommen von nocardioformen Actinomyceten bzw. </t>
    </r>
    <r>
      <rPr>
        <i/>
        <sz val="8"/>
        <color rgb="FF000000"/>
        <rFont val="Arial"/>
        <family val="2"/>
      </rPr>
      <t>Microthrix parvicella</t>
    </r>
    <r>
      <rPr>
        <sz val="8"/>
        <color rgb="FF000000"/>
        <rFont val="Arial"/>
        <family val="2"/>
      </rPr>
      <t xml:space="preserve"> zu achten</t>
    </r>
  </si>
  <si>
    <t>Probenahme am:</t>
  </si>
  <si>
    <t>Uhrzeit:</t>
  </si>
  <si>
    <t>Formblatt "Bewertung mikroskopisches Bild (MB)"</t>
  </si>
  <si>
    <t>Formblatt "Dokumentation Fadenbakterien (FB)"</t>
  </si>
  <si>
    <t>Formblatt "Bewertung Fadenbakterien (FB)"</t>
  </si>
  <si>
    <r>
      <t>NH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+</t>
    </r>
    <r>
      <rPr>
        <sz val="10"/>
        <color rgb="FF000000"/>
        <rFont val="Arial"/>
        <family val="2"/>
      </rPr>
      <t>-
Konz.
hoch/
NH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+</t>
    </r>
    <r>
      <rPr>
        <sz val="10"/>
        <color rgb="FF000000"/>
        <rFont val="Arial"/>
        <family val="2"/>
      </rPr>
      <t>-
Stoßbel.</t>
    </r>
  </si>
  <si>
    <r>
      <rPr>
        <i/>
        <sz val="11"/>
        <color rgb="FF000000"/>
        <rFont val="Arial"/>
        <family val="2"/>
      </rPr>
      <t>Beggiatoa</t>
    </r>
    <r>
      <rPr>
        <sz val="11"/>
        <color rgb="FF000000"/>
        <rFont val="Arial"/>
        <family val="2"/>
      </rPr>
      <t xml:space="preserve"> spp.</t>
    </r>
  </si>
  <si>
    <r>
      <rPr>
        <i/>
        <sz val="11"/>
        <color rgb="FF000000"/>
        <rFont val="Arial"/>
        <family val="2"/>
      </rPr>
      <t>Thiothrix</t>
    </r>
    <r>
      <rPr>
        <sz val="11"/>
        <color rgb="FF000000"/>
        <rFont val="Arial"/>
        <family val="2"/>
      </rPr>
      <t xml:space="preserve"> spp.</t>
    </r>
  </si>
  <si>
    <r>
      <t>1</t>
    </r>
    <r>
      <rPr>
        <b/>
        <vertAlign val="superscript"/>
        <sz val="11"/>
        <color rgb="FF00823C"/>
        <rFont val="Arial"/>
        <family val="2"/>
      </rPr>
      <t>b</t>
    </r>
  </si>
  <si>
    <r>
      <rPr>
        <b/>
        <sz val="11"/>
        <rFont val="Arial"/>
        <family val="2"/>
      </rPr>
      <t>2</t>
    </r>
    <r>
      <rPr>
        <b/>
        <vertAlign val="superscript"/>
        <sz val="11"/>
        <color rgb="FF00B0F0"/>
        <rFont val="Arial"/>
        <family val="2"/>
      </rPr>
      <t>c/d</t>
    </r>
  </si>
  <si>
    <r>
      <t>1</t>
    </r>
    <r>
      <rPr>
        <b/>
        <vertAlign val="superscript"/>
        <sz val="11"/>
        <color rgb="FF7030A0"/>
        <rFont val="Arial"/>
        <family val="2"/>
      </rPr>
      <t>a</t>
    </r>
  </si>
  <si>
    <t xml:space="preserve">Flockenzerfall  </t>
  </si>
  <si>
    <t>Summe Markierungen aus MB und FB</t>
  </si>
  <si>
    <r>
      <rPr>
        <b/>
        <sz val="11"/>
        <rFont val="Arial"/>
        <family val="2"/>
      </rPr>
      <t xml:space="preserve">                        Flocke:</t>
    </r>
    <r>
      <rPr>
        <sz val="11"/>
        <rFont val="Arial"/>
        <family val="2"/>
      </rPr>
      <t xml:space="preserve">                vernetzt         </t>
    </r>
  </si>
  <si>
    <t>Anzahl Markierungen mikr. Bild (MB)</t>
  </si>
  <si>
    <r>
      <t>Anzahl Markierungen Fadenb. (FB)</t>
    </r>
    <r>
      <rPr>
        <sz val="8"/>
        <color rgb="FFFF0000"/>
        <rFont val="Arial"/>
        <family val="2"/>
      </rPr>
      <t xml:space="preserve"> Übertrag</t>
    </r>
  </si>
  <si>
    <t>Schlammalter hoch/niedrig</t>
  </si>
  <si>
    <t>Betriebsstabilität (stabil/instabil)</t>
  </si>
  <si>
    <t>Hinweis:</t>
  </si>
  <si>
    <r>
      <rPr>
        <b/>
        <sz val="11"/>
        <color theme="4"/>
        <rFont val="Arial"/>
        <family val="2"/>
      </rPr>
      <t>Taxa Dokumentation Fadenbakterien</t>
    </r>
    <r>
      <rPr>
        <b/>
        <sz val="11"/>
        <color rgb="FF000000"/>
        <rFont val="Arial"/>
        <family val="2"/>
      </rPr>
      <t xml:space="preserve"> 
Anzahl Markierungen pro Spalte</t>
    </r>
  </si>
  <si>
    <r>
      <rPr>
        <b/>
        <sz val="11"/>
        <rFont val="Arial"/>
        <family val="2"/>
      </rPr>
      <t>Schlammalter / Nitrifikation</t>
    </r>
    <r>
      <rPr>
        <strike/>
        <sz val="11"/>
        <color indexed="10"/>
        <rFont val="Arial"/>
        <family val="2"/>
      </rPr>
      <t/>
    </r>
  </si>
  <si>
    <t>Anzahl  Filtrierer:</t>
  </si>
  <si>
    <t>Weidegänger:</t>
  </si>
  <si>
    <t>Räuber:</t>
  </si>
  <si>
    <t>Pionierformen:</t>
  </si>
  <si>
    <t>Allesfresser:</t>
  </si>
  <si>
    <t>instabil / Stoßbe-
lastung</t>
  </si>
  <si>
    <t>Schlammalter / Nitrifikation</t>
  </si>
  <si>
    <r>
      <t>O</t>
    </r>
    <r>
      <rPr>
        <b/>
        <vertAlign val="sub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 xml:space="preserve">-Konzentration
</t>
    </r>
    <r>
      <rPr>
        <sz val="11"/>
        <color rgb="FF000000"/>
        <rFont val="Arial"/>
        <family val="2"/>
      </rPr>
      <t>[mg/l]</t>
    </r>
  </si>
  <si>
    <t>Schlamm-
belastung</t>
  </si>
  <si>
    <r>
      <t xml:space="preserve">Schlamm-belastung
</t>
    </r>
    <r>
      <rPr>
        <sz val="9"/>
        <color theme="1"/>
        <rFont val="Arial"/>
        <family val="2"/>
      </rPr>
      <t>B</t>
    </r>
    <r>
      <rPr>
        <vertAlign val="subscript"/>
        <sz val="9"/>
        <color theme="1"/>
        <rFont val="Arial"/>
        <family val="2"/>
      </rPr>
      <t xml:space="preserve">TS </t>
    </r>
    <r>
      <rPr>
        <sz val="9"/>
        <color theme="1"/>
        <rFont val="Arial"/>
        <family val="2"/>
      </rPr>
      <t xml:space="preserve">&gt;/&lt; 0,15 
</t>
    </r>
    <r>
      <rPr>
        <sz val="8"/>
        <color theme="1"/>
        <rFont val="Arial"/>
        <family val="2"/>
      </rPr>
      <t>[kg BSB</t>
    </r>
    <r>
      <rPr>
        <vertAlign val="sub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/kg TS</t>
    </r>
    <r>
      <rPr>
        <vertAlign val="subscript"/>
        <sz val="8"/>
        <color theme="1"/>
        <rFont val="Arial"/>
        <family val="2"/>
      </rPr>
      <t>*</t>
    </r>
    <r>
      <rPr>
        <sz val="8"/>
        <color theme="1"/>
        <rFont val="Arial"/>
        <family val="2"/>
      </rPr>
      <t>d]</t>
    </r>
  </si>
  <si>
    <t xml:space="preserve">Freie Bakterien </t>
  </si>
  <si>
    <t xml:space="preserve">   Probenahmestelle:</t>
  </si>
  <si>
    <r>
      <t xml:space="preserve">Merkmal </t>
    </r>
    <r>
      <rPr>
        <vertAlign val="superscript"/>
        <sz val="10"/>
        <color rgb="FF231F20"/>
        <rFont val="Arial"/>
        <family val="2"/>
      </rPr>
      <t xml:space="preserve">*) </t>
    </r>
    <r>
      <rPr>
        <sz val="10"/>
        <color rgb="FF231F20"/>
        <rFont val="Arial"/>
        <family val="2"/>
      </rPr>
      <t xml:space="preserve">                                            </t>
    </r>
  </si>
  <si>
    <r>
      <t xml:space="preserve">   Ausprägung </t>
    </r>
    <r>
      <rPr>
        <vertAlign val="superscript"/>
        <sz val="10"/>
        <color rgb="FF000000"/>
        <rFont val="Arial"/>
        <family val="2"/>
      </rPr>
      <t xml:space="preserve">*) </t>
    </r>
    <r>
      <rPr>
        <sz val="10"/>
        <color rgb="FF000000"/>
        <rFont val="Arial"/>
        <family val="2"/>
      </rPr>
      <t xml:space="preserve">   </t>
    </r>
  </si>
  <si>
    <r>
      <rPr>
        <b/>
        <sz val="11"/>
        <color rgb="FF7030A0"/>
        <rFont val="Arial"/>
        <family val="2"/>
      </rPr>
      <t>a)</t>
    </r>
    <r>
      <rPr>
        <sz val="11"/>
        <color rgb="FF000000"/>
        <rFont val="Arial"/>
        <family val="2"/>
      </rPr>
      <t xml:space="preserve"> P-Mangel, wenn Neisser positiv; </t>
    </r>
    <r>
      <rPr>
        <b/>
        <sz val="11"/>
        <color rgb="FF1A963A"/>
        <rFont val="Arial"/>
        <family val="2"/>
      </rPr>
      <t>b</t>
    </r>
    <r>
      <rPr>
        <sz val="11"/>
        <color rgb="FF009900"/>
        <rFont val="Arial"/>
        <family val="2"/>
      </rPr>
      <t>)</t>
    </r>
    <r>
      <rPr>
        <sz val="11"/>
        <color rgb="FF000000"/>
        <rFont val="Arial"/>
        <family val="2"/>
      </rPr>
      <t xml:space="preserve"> wenn Protein-Belastung;</t>
    </r>
    <r>
      <rPr>
        <b/>
        <sz val="11"/>
        <color rgb="FF0070C0"/>
        <rFont val="Arial"/>
        <family val="2"/>
      </rPr>
      <t xml:space="preserve"> c)</t>
    </r>
    <r>
      <rPr>
        <sz val="11"/>
        <color rgb="FF000000"/>
        <rFont val="Arial"/>
        <family val="2"/>
      </rPr>
      <t xml:space="preserve"> wenn Belastung mit Acetat / kurzkettige Fettsäuren; </t>
    </r>
    <r>
      <rPr>
        <b/>
        <sz val="11"/>
        <color rgb="FF00B0F0"/>
        <rFont val="Arial"/>
        <family val="2"/>
      </rPr>
      <t>d)</t>
    </r>
    <r>
      <rPr>
        <sz val="11"/>
        <color rgb="FF000000"/>
        <rFont val="Arial"/>
        <family val="2"/>
      </rPr>
      <t xml:space="preserve"> wenn hohe Fett-</t>
    </r>
    <r>
      <rPr>
        <sz val="11"/>
        <rFont val="Arial"/>
        <family val="2"/>
      </rPr>
      <t>/Fettsäure-</t>
    </r>
    <r>
      <rPr>
        <sz val="11"/>
        <color rgb="FF000000"/>
        <rFont val="Arial"/>
        <family val="2"/>
      </rPr>
      <t xml:space="preserve">Belastung 
</t>
    </r>
    <r>
      <rPr>
        <i/>
        <sz val="11"/>
        <color rgb="FFFF0000"/>
        <rFont val="Arial"/>
        <family val="2"/>
      </rPr>
      <t>falls b), c), d) zutreffend, ist dies im Formblatt "Dokumentation mikroskopisches Bild" anzukreuzen, sonst erfolgt hier keine Aktivierung der Feldfunktionen</t>
    </r>
    <r>
      <rPr>
        <sz val="11"/>
        <color rgb="FF000000"/>
        <rFont val="Arial"/>
        <family val="2"/>
      </rPr>
      <t>!</t>
    </r>
  </si>
  <si>
    <t>Gesamtsumme Taxa</t>
  </si>
  <si>
    <t>*) Beschreibung und Abbildungen in Kapitel 7.1.1; Formblatt verändert nach Eikelboom &amp; van Buijsen (1992) und nach Eikelboom (2000)</t>
  </si>
  <si>
    <t>Legende: LP: Lebendpräparat; TP: Trockenpräparat; HF: Hellfeld; PH: Phasenkontrast; DF: Dunkelfeld</t>
  </si>
  <si>
    <t xml:space="preserve">Schreitende Ciliaten </t>
  </si>
  <si>
    <r>
      <rPr>
        <i/>
        <sz val="12"/>
        <rFont val="Arial"/>
        <family val="2"/>
      </rPr>
      <t>Chromatium</t>
    </r>
    <r>
      <rPr>
        <sz val="12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</si>
  <si>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Zoogloea</t>
    </r>
    <r>
      <rPr>
        <sz val="12"/>
        <color theme="1"/>
        <rFont val="Arial"/>
        <family val="2"/>
      </rPr>
      <t xml:space="preserve"> spp.</t>
    </r>
  </si>
  <si>
    <r>
      <t>Farblose Augenflagellaten (</t>
    </r>
    <r>
      <rPr>
        <i/>
        <sz val="12"/>
        <color theme="1"/>
        <rFont val="Arial"/>
        <family val="2"/>
      </rPr>
      <t>Peranema, Anisonema)</t>
    </r>
  </si>
  <si>
    <r>
      <t xml:space="preserve">Kleine Zooflagellaten </t>
    </r>
    <r>
      <rPr>
        <b/>
        <sz val="12"/>
        <color theme="1"/>
        <rFont val="Arial"/>
        <family val="2"/>
      </rPr>
      <t xml:space="preserve">&lt; </t>
    </r>
    <r>
      <rPr>
        <sz val="12"/>
        <color theme="1"/>
        <rFont val="Arial"/>
        <family val="2"/>
      </rPr>
      <t>10 µm (</t>
    </r>
    <r>
      <rPr>
        <i/>
        <sz val="12"/>
        <color theme="1"/>
        <rFont val="Arial"/>
        <family val="2"/>
      </rPr>
      <t>Bodo</t>
    </r>
    <r>
      <rPr>
        <sz val="12"/>
        <color theme="1"/>
        <rFont val="Arial"/>
        <family val="2"/>
      </rPr>
      <t>)</t>
    </r>
  </si>
  <si>
    <r>
      <t xml:space="preserve">Weitere Zooflagellaten </t>
    </r>
    <r>
      <rPr>
        <b/>
        <sz val="12"/>
        <color theme="1"/>
        <rFont val="Arial"/>
        <family val="2"/>
      </rPr>
      <t xml:space="preserve">&gt; </t>
    </r>
    <r>
      <rPr>
        <sz val="12"/>
        <color theme="1"/>
        <rFont val="Arial"/>
        <family val="2"/>
      </rPr>
      <t>10 µm (</t>
    </r>
    <r>
      <rPr>
        <i/>
        <sz val="12"/>
        <color theme="1"/>
        <rFont val="Arial"/>
        <family val="2"/>
      </rPr>
      <t>Hexamitus</t>
    </r>
    <r>
      <rPr>
        <sz val="12"/>
        <color theme="1"/>
        <rFont val="Arial"/>
        <family val="2"/>
      </rPr>
      <t>,</t>
    </r>
    <r>
      <rPr>
        <i/>
        <sz val="12"/>
        <color theme="1"/>
        <rFont val="Arial"/>
        <family val="2"/>
      </rPr>
      <t>Trigonomonas</t>
    </r>
    <r>
      <rPr>
        <sz val="12"/>
        <color theme="1"/>
        <rFont val="Arial"/>
        <family val="2"/>
      </rPr>
      <t>)</t>
    </r>
  </si>
  <si>
    <r>
      <t>Große Schalenamöben (</t>
    </r>
    <r>
      <rPr>
        <i/>
        <sz val="12"/>
        <color theme="1"/>
        <rFont val="Arial"/>
        <family val="2"/>
      </rPr>
      <t>Arcella, Euglypha, Trinema)</t>
    </r>
  </si>
  <si>
    <r>
      <t>Kleine Nacktamöben (</t>
    </r>
    <r>
      <rPr>
        <b/>
        <sz val="12"/>
        <color theme="1"/>
        <rFont val="Arial"/>
        <family val="2"/>
      </rPr>
      <t xml:space="preserve">&lt; </t>
    </r>
    <r>
      <rPr>
        <sz val="12"/>
        <color theme="1"/>
        <rFont val="Arial"/>
        <family val="2"/>
      </rPr>
      <t>50 µm)</t>
    </r>
  </si>
  <si>
    <r>
      <rPr>
        <i/>
        <sz val="12"/>
        <color theme="1"/>
        <rFont val="Arial"/>
        <family val="2"/>
      </rPr>
      <t>Pyxidicula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</si>
  <si>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Carchesium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</si>
  <si>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Epistylis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</si>
  <si>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Opercularia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</si>
  <si>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Stentor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</si>
  <si>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Thuricola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</si>
  <si>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Vorticella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campanula</t>
    </r>
  </si>
  <si>
    <r>
      <rPr>
        <i/>
        <sz val="12"/>
        <color theme="1"/>
        <rFont val="Arial"/>
        <family val="2"/>
      </rPr>
      <t>Vorticella aquadulcis</t>
    </r>
    <r>
      <rPr>
        <sz val="12"/>
        <color theme="1"/>
        <rFont val="Arial"/>
        <family val="2"/>
      </rPr>
      <t>-Typ</t>
    </r>
  </si>
  <si>
    <r>
      <rPr>
        <i/>
        <sz val="12"/>
        <color theme="1"/>
        <rFont val="Arial"/>
        <family val="2"/>
      </rPr>
      <t>Vorticella convallaria</t>
    </r>
    <r>
      <rPr>
        <sz val="12"/>
        <color theme="1"/>
        <rFont val="Arial"/>
        <family val="2"/>
      </rPr>
      <t>-Typ</t>
    </r>
  </si>
  <si>
    <r>
      <rPr>
        <i/>
        <sz val="12"/>
        <color theme="1"/>
        <rFont val="Arial"/>
        <family val="2"/>
      </rPr>
      <t>Vorticella infusionum</t>
    </r>
    <r>
      <rPr>
        <sz val="12"/>
        <color theme="1"/>
        <rFont val="Arial"/>
        <family val="2"/>
      </rPr>
      <t>-Typ</t>
    </r>
  </si>
  <si>
    <r>
      <rPr>
        <i/>
        <sz val="12"/>
        <color theme="1"/>
        <rFont val="Arial"/>
        <family val="2"/>
      </rPr>
      <t>Vorticella microstoma</t>
    </r>
    <r>
      <rPr>
        <sz val="12"/>
        <color theme="1"/>
        <rFont val="Arial"/>
        <family val="2"/>
      </rPr>
      <t>-Typ</t>
    </r>
  </si>
  <si>
    <r>
      <rPr>
        <i/>
        <sz val="12"/>
        <color theme="1"/>
        <rFont val="Arial"/>
        <family val="2"/>
      </rPr>
      <t>Vorticella octava</t>
    </r>
    <r>
      <rPr>
        <sz val="12"/>
        <color theme="1"/>
        <rFont val="Arial"/>
        <family val="2"/>
      </rPr>
      <t>-Typ</t>
    </r>
  </si>
  <si>
    <r>
      <rPr>
        <i/>
        <sz val="12"/>
        <color theme="1"/>
        <rFont val="Arial"/>
        <family val="2"/>
      </rPr>
      <t>Zoothamnium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</si>
  <si>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Euplotes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</si>
  <si>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Chilodonella</t>
    </r>
    <r>
      <rPr>
        <sz val="12"/>
        <color theme="1"/>
        <rFont val="Arial"/>
        <family val="2"/>
      </rPr>
      <t>-Typ</t>
    </r>
  </si>
  <si>
    <r>
      <rPr>
        <i/>
        <sz val="12"/>
        <color theme="1"/>
        <rFont val="Arial"/>
        <family val="2"/>
      </rPr>
      <t>Coleps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</si>
  <si>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Colpidium</t>
    </r>
    <r>
      <rPr>
        <sz val="12"/>
        <color theme="1"/>
        <rFont val="Arial"/>
        <family val="2"/>
      </rPr>
      <t xml:space="preserve"> spp. / </t>
    </r>
    <r>
      <rPr>
        <i/>
        <sz val="12"/>
        <color theme="1"/>
        <rFont val="Arial"/>
        <family val="2"/>
      </rPr>
      <t>Dexiostoma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</si>
  <si>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Cyclidium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</si>
  <si>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Dexiotricha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</si>
  <si>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Glaucoma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</si>
  <si>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Metopus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</si>
  <si>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Paramecium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</si>
  <si>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Plagiocampa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</si>
  <si>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Spirostomum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</si>
  <si>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Tetrahymena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</si>
  <si>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Uronema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</si>
  <si>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Trochilia</t>
    </r>
    <r>
      <rPr>
        <sz val="12"/>
        <color theme="1"/>
        <rFont val="Arial"/>
        <family val="2"/>
      </rPr>
      <t xml:space="preserve"> spp.</t>
    </r>
  </si>
  <si>
    <t>Leere Glockentierstiele</t>
  </si>
  <si>
    <t>(siehe auch 
Kapitel 5.2)</t>
  </si>
  <si>
    <t>wenn Feldwerte &lt; 5: keine farbliche Markierung
a) größter Wert: Dunkelgrün ("Klassensieger")
b) Differenz kleiner Wert zu großem Wert &lt;=30%: dann Feldfarbe kleiner Wert hellgrün
c) Differenz kleiner Wert zu großem Wert &gt;30%: dann kleiner Wert keine Feldfarbe
d) Werte gleich groß: beide Feldfarben dunkelgrün</t>
  </si>
  <si>
    <t>Beispiel zu Fall b) und c)</t>
  </si>
  <si>
    <t>Beispiel zu Fall b)</t>
  </si>
  <si>
    <t>&lt;= 40</t>
  </si>
  <si>
    <t>41 - 60</t>
  </si>
  <si>
    <t>61 - 80</t>
  </si>
  <si>
    <t>81 - 90</t>
  </si>
  <si>
    <t>&gt; 90</t>
  </si>
  <si>
    <t>0 = ungefärbt 
1 - 4 = rot (Taxazahl für eine gesicherte Bewertung zu gering) 
5 - 8 = gelb (Taxazahl noch ausreichend)  
9 - 14 = grün (Taxazahl ausreichend)  
&gt;= 15 = blau (Taxazahl optimal)</t>
  </si>
  <si>
    <t xml:space="preserve"> &lt;= 40 = ungenügend
41 - 60 = kritisch
61 - 80 = mäßig, ausreichend
81 - 90 = gut
  &gt; 90 = sehr gut</t>
  </si>
  <si>
    <t>Sauerstoff  &gt;2 / 1-2 / &lt;1</t>
  </si>
  <si>
    <r>
      <t>Ammonium (NH</t>
    </r>
    <r>
      <rPr>
        <b/>
        <vertAlign val="subscript"/>
        <sz val="14"/>
        <color theme="1"/>
        <rFont val="Arial"/>
        <family val="2"/>
      </rPr>
      <t>4</t>
    </r>
    <r>
      <rPr>
        <b/>
        <vertAlign val="superscript"/>
        <sz val="14"/>
        <color theme="1"/>
        <rFont val="Arial"/>
        <family val="2"/>
      </rPr>
      <t>+</t>
    </r>
    <r>
      <rPr>
        <b/>
        <sz val="14"/>
        <color theme="1"/>
        <rFont val="Arial"/>
        <family val="2"/>
      </rPr>
      <t>) hoch/ Stoßbelastung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</si>
</sst>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"/>
    <numFmt numFmtId="165" formatCode="h:mm;@"/>
  </numFmts>
  <fonts count="112" x14ac:knownFonts="1">
    <font>
      <sz val="11"/>
      <color theme="1"/>
      <name val="Arial"/>
      <family val="2"/>
    </font>
    <font>
      <sz val="8"/>
      <color rgb="FF000000"/>
      <name val="Tahom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  <font>
      <i/>
      <sz val="16"/>
      <color theme="1"/>
      <name val="Arial"/>
      <family val="2"/>
    </font>
    <font>
      <b/>
      <vertAlign val="subscript"/>
      <sz val="11"/>
      <color indexed="8"/>
      <name val="Arial"/>
      <family val="2"/>
    </font>
    <font>
      <strike/>
      <sz val="11"/>
      <color rgb="FFFF0000"/>
      <name val="Arial"/>
      <family val="2"/>
    </font>
    <font>
      <strike/>
      <sz val="11"/>
      <color indexed="10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trike/>
      <sz val="11"/>
      <color theme="1"/>
      <name val="Arial"/>
      <family val="2"/>
    </font>
    <font>
      <sz val="11"/>
      <color indexed="51"/>
      <name val="Arial"/>
      <family val="2"/>
    </font>
    <font>
      <b/>
      <strike/>
      <sz val="11"/>
      <color rgb="FFFF0000"/>
      <name val="Arial"/>
      <family val="2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color theme="1"/>
      <name val="Arial Narrow"/>
      <family val="2"/>
    </font>
    <font>
      <sz val="18"/>
      <color theme="1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rgb="FF000000"/>
      <name val="Times New Roman"/>
      <family val="1"/>
    </font>
    <font>
      <b/>
      <sz val="8"/>
      <color rgb="FF231F20"/>
      <name val="Arial"/>
      <family val="2"/>
    </font>
    <font>
      <b/>
      <sz val="7"/>
      <color rgb="FF231F20"/>
      <name val="Arial"/>
      <family val="2"/>
    </font>
    <font>
      <i/>
      <sz val="6"/>
      <color rgb="FF231F20"/>
      <name val="Arial"/>
      <family val="2"/>
    </font>
    <font>
      <b/>
      <sz val="7"/>
      <color rgb="FF000103"/>
      <name val="Arial"/>
      <family val="2"/>
    </font>
    <font>
      <i/>
      <sz val="7"/>
      <color rgb="FF231F20"/>
      <name val="Arial"/>
      <family val="2"/>
    </font>
    <font>
      <sz val="10"/>
      <color rgb="FF231F20"/>
      <name val="Arial"/>
      <family val="2"/>
    </font>
    <font>
      <sz val="10"/>
      <color rgb="FF000000"/>
      <name val="Arial"/>
      <family val="2"/>
    </font>
    <font>
      <sz val="8"/>
      <color rgb="FF231F20"/>
      <name val="Arial"/>
      <family val="2"/>
    </font>
    <font>
      <sz val="7"/>
      <name val="Arial"/>
      <family val="2"/>
    </font>
    <font>
      <sz val="7"/>
      <color rgb="FF231F20"/>
      <name val="Arial"/>
      <family val="2"/>
    </font>
    <font>
      <sz val="7"/>
      <color rgb="FF000103"/>
      <name val="Arial"/>
      <family val="2"/>
    </font>
    <font>
      <i/>
      <sz val="11"/>
      <color rgb="FF000000"/>
      <name val="Calibri"/>
      <family val="2"/>
    </font>
    <font>
      <sz val="8"/>
      <color rgb="FF000000"/>
      <name val="Arial"/>
      <family val="2"/>
    </font>
    <font>
      <i/>
      <sz val="11"/>
      <name val="Arial"/>
      <family val="2"/>
    </font>
    <font>
      <strike/>
      <sz val="11"/>
      <color theme="1"/>
      <name val="Arial"/>
      <family val="2"/>
    </font>
    <font>
      <sz val="11"/>
      <color theme="3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indexed="8"/>
      <name val="Arial"/>
      <family val="2"/>
    </font>
    <font>
      <b/>
      <sz val="11"/>
      <color theme="1"/>
      <name val="Arial Narrow"/>
      <family val="2"/>
    </font>
    <font>
      <b/>
      <sz val="11"/>
      <color theme="0"/>
      <name val="Arial"/>
      <family val="2"/>
    </font>
    <font>
      <b/>
      <u/>
      <sz val="11"/>
      <color rgb="FF0070C0"/>
      <name val="Arial"/>
      <family val="2"/>
    </font>
    <font>
      <b/>
      <sz val="11"/>
      <color rgb="FF0070C0"/>
      <name val="Arial"/>
      <family val="2"/>
    </font>
    <font>
      <sz val="6"/>
      <color theme="1"/>
      <name val="Arial"/>
      <family val="2"/>
    </font>
    <font>
      <sz val="6"/>
      <color indexed="8"/>
      <name val="Arial"/>
      <family val="2"/>
    </font>
    <font>
      <i/>
      <sz val="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i/>
      <sz val="14"/>
      <color theme="1"/>
      <name val="Arial"/>
      <family val="2"/>
    </font>
    <font>
      <b/>
      <sz val="14"/>
      <name val="Arial"/>
      <family val="2"/>
    </font>
    <font>
      <i/>
      <sz val="8"/>
      <color rgb="FF00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trike/>
      <sz val="9"/>
      <color rgb="FFFF0000"/>
      <name val="Arial"/>
      <family val="2"/>
    </font>
    <font>
      <i/>
      <sz val="11"/>
      <color rgb="FF000000"/>
      <name val="Arial"/>
      <family val="2"/>
    </font>
    <font>
      <b/>
      <strike/>
      <sz val="11"/>
      <name val="Arial"/>
      <family val="2"/>
    </font>
    <font>
      <b/>
      <vertAlign val="superscript"/>
      <sz val="11"/>
      <color rgb="FF00823C"/>
      <name val="Arial"/>
      <family val="2"/>
    </font>
    <font>
      <b/>
      <sz val="11"/>
      <color rgb="FF7030A0"/>
      <name val="Arial"/>
      <family val="2"/>
    </font>
    <font>
      <b/>
      <sz val="11"/>
      <color rgb="FF1A963A"/>
      <name val="Arial"/>
      <family val="2"/>
    </font>
    <font>
      <sz val="11"/>
      <color rgb="FF009900"/>
      <name val="Arial"/>
      <family val="2"/>
    </font>
    <font>
      <b/>
      <sz val="11"/>
      <color rgb="FF00B0F0"/>
      <name val="Arial"/>
      <family val="2"/>
    </font>
    <font>
      <sz val="12"/>
      <color rgb="FF000000"/>
      <name val="Arial"/>
      <family val="2"/>
    </font>
    <font>
      <b/>
      <sz val="11"/>
      <color theme="4"/>
      <name val="Arial"/>
      <family val="2"/>
    </font>
    <font>
      <b/>
      <vertAlign val="subscript"/>
      <sz val="11"/>
      <color rgb="FF000000"/>
      <name val="Arial"/>
      <family val="2"/>
    </font>
    <font>
      <b/>
      <sz val="11"/>
      <color rgb="FF009900"/>
      <name val="Arial"/>
      <family val="2"/>
    </font>
    <font>
      <b/>
      <vertAlign val="superscript"/>
      <sz val="11"/>
      <color rgb="FF00B0F0"/>
      <name val="Arial"/>
      <family val="2"/>
    </font>
    <font>
      <b/>
      <vertAlign val="superscript"/>
      <sz val="11"/>
      <color rgb="FF7030A0"/>
      <name val="Arial"/>
      <family val="2"/>
    </font>
    <font>
      <sz val="8"/>
      <color rgb="FFFF0000"/>
      <name val="Arial"/>
      <family val="2"/>
    </font>
    <font>
      <vertAlign val="subscript"/>
      <sz val="8"/>
      <color theme="1"/>
      <name val="Arial"/>
      <family val="2"/>
    </font>
    <font>
      <sz val="7"/>
      <color rgb="FF000000"/>
      <name val="Arial"/>
      <family val="2"/>
    </font>
    <font>
      <vertAlign val="superscript"/>
      <sz val="10"/>
      <color rgb="FF231F20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trike/>
      <sz val="12"/>
      <name val="Arial"/>
      <family val="2"/>
    </font>
    <font>
      <i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vertAlign val="subscript"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auto="1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rgb="FF000000"/>
      </patternFill>
    </fill>
    <fill>
      <gradientFill type="path" left="0.5" right="0.5" top="0.5" bottom="0.5">
        <stop position="0">
          <color theme="0"/>
        </stop>
        <stop position="1">
          <color rgb="FF00823C"/>
        </stop>
      </gradientFill>
    </fill>
    <fill>
      <gradientFill type="path" left="0.5" right="0.5" top="0.5" bottom="0.5">
        <stop position="0">
          <color theme="0"/>
        </stop>
        <stop position="1">
          <color rgb="FF82C83C"/>
        </stop>
      </gradient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/>
      <bottom style="double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/>
      <bottom/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mediumDashDot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rgb="FF231F20"/>
      </right>
      <top style="thin">
        <color rgb="FF231F20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rgb="FF231F20"/>
      </bottom>
      <diagonal/>
    </border>
  </borders>
  <cellStyleXfs count="3">
    <xf numFmtId="0" fontId="0" fillId="0" borderId="0"/>
    <xf numFmtId="44" fontId="27" fillId="0" borderId="0" applyFont="0" applyFill="0" applyBorder="0" applyAlignment="0" applyProtection="0"/>
    <xf numFmtId="0" fontId="40" fillId="0" borderId="0"/>
  </cellStyleXfs>
  <cellXfs count="901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Protection="1"/>
    <xf numFmtId="0" fontId="6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3" xfId="0" applyFont="1" applyBorder="1" applyAlignment="1" applyProtection="1">
      <alignment horizontal="center" vertical="center"/>
    </xf>
    <xf numFmtId="1" fontId="10" fillId="0" borderId="26" xfId="0" applyNumberFormat="1" applyFont="1" applyFill="1" applyBorder="1" applyAlignment="1" applyProtection="1">
      <alignment horizontal="center" vertical="center"/>
    </xf>
    <xf numFmtId="164" fontId="0" fillId="3" borderId="0" xfId="0" applyNumberFormat="1" applyFill="1" applyProtection="1"/>
    <xf numFmtId="164" fontId="0" fillId="0" borderId="0" xfId="0" applyNumberFormat="1" applyProtection="1"/>
    <xf numFmtId="0" fontId="0" fillId="0" borderId="23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11" fillId="3" borderId="23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0" fillId="3" borderId="21" xfId="0" applyFont="1" applyFill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/>
    </xf>
    <xf numFmtId="1" fontId="3" fillId="0" borderId="30" xfId="0" applyNumberFormat="1" applyFont="1" applyBorder="1" applyAlignment="1" applyProtection="1">
      <alignment vertical="center"/>
    </xf>
    <xf numFmtId="1" fontId="5" fillId="0" borderId="0" xfId="0" applyNumberFormat="1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/>
    </xf>
    <xf numFmtId="2" fontId="0" fillId="0" borderId="0" xfId="0" applyNumberFormat="1" applyProtection="1"/>
    <xf numFmtId="0" fontId="3" fillId="0" borderId="3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" fontId="0" fillId="3" borderId="0" xfId="0" applyNumberFormat="1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0" fontId="0" fillId="0" borderId="0" xfId="0" applyBorder="1" applyProtection="1">
      <protection locked="0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center" textRotation="90"/>
    </xf>
    <xf numFmtId="0" fontId="29" fillId="6" borderId="48" xfId="0" applyFont="1" applyFill="1" applyBorder="1" applyAlignment="1" applyProtection="1">
      <alignment horizontal="left" vertical="center"/>
    </xf>
    <xf numFmtId="0" fontId="0" fillId="0" borderId="12" xfId="0" applyFont="1" applyBorder="1" applyProtection="1"/>
    <xf numFmtId="0" fontId="8" fillId="2" borderId="21" xfId="0" applyFont="1" applyFill="1" applyBorder="1" applyAlignment="1" applyProtection="1">
      <alignment horizontal="left" vertical="center"/>
    </xf>
    <xf numFmtId="0" fontId="8" fillId="2" borderId="23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left"/>
    </xf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6" fillId="0" borderId="24" xfId="0" applyFont="1" applyBorder="1" applyAlignment="1" applyProtection="1">
      <alignment horizontal="center" wrapText="1"/>
    </xf>
    <xf numFmtId="0" fontId="6" fillId="3" borderId="50" xfId="0" applyFont="1" applyFill="1" applyBorder="1" applyAlignment="1" applyProtection="1">
      <alignment horizontal="center" wrapText="1"/>
    </xf>
    <xf numFmtId="0" fontId="6" fillId="0" borderId="25" xfId="0" applyFont="1" applyBorder="1" applyAlignment="1" applyProtection="1">
      <alignment horizontal="center" wrapText="1"/>
    </xf>
    <xf numFmtId="0" fontId="12" fillId="3" borderId="25" xfId="0" applyFont="1" applyFill="1" applyBorder="1" applyAlignment="1" applyProtection="1">
      <alignment horizontal="center" wrapText="1"/>
    </xf>
    <xf numFmtId="0" fontId="6" fillId="0" borderId="40" xfId="0" applyFont="1" applyFill="1" applyBorder="1" applyAlignment="1" applyProtection="1">
      <alignment horizontal="center" wrapText="1"/>
    </xf>
    <xf numFmtId="0" fontId="6" fillId="0" borderId="43" xfId="0" applyFont="1" applyFill="1" applyBorder="1" applyAlignment="1" applyProtection="1">
      <alignment horizontal="center" wrapText="1"/>
    </xf>
    <xf numFmtId="0" fontId="6" fillId="3" borderId="40" xfId="0" applyFont="1" applyFill="1" applyBorder="1" applyAlignment="1" applyProtection="1">
      <alignment horizontal="center" wrapText="1"/>
    </xf>
    <xf numFmtId="16" fontId="6" fillId="3" borderId="42" xfId="0" quotePrefix="1" applyNumberFormat="1" applyFont="1" applyFill="1" applyBorder="1" applyAlignment="1" applyProtection="1">
      <alignment horizontal="center" wrapText="1"/>
    </xf>
    <xf numFmtId="0" fontId="6" fillId="3" borderId="43" xfId="0" applyFont="1" applyFill="1" applyBorder="1" applyAlignment="1" applyProtection="1">
      <alignment horizontal="center" wrapText="1"/>
    </xf>
    <xf numFmtId="0" fontId="6" fillId="0" borderId="37" xfId="0" applyFont="1" applyFill="1" applyBorder="1" applyAlignment="1" applyProtection="1">
      <alignment horizontal="center" textRotation="90" wrapText="1"/>
    </xf>
    <xf numFmtId="0" fontId="6" fillId="0" borderId="42" xfId="0" applyFont="1" applyFill="1" applyBorder="1" applyAlignment="1" applyProtection="1">
      <alignment horizontal="center" textRotation="90" wrapText="1"/>
    </xf>
    <xf numFmtId="0" fontId="6" fillId="0" borderId="39" xfId="0" applyFont="1" applyBorder="1" applyAlignment="1" applyProtection="1">
      <alignment textRotation="90" wrapText="1"/>
    </xf>
    <xf numFmtId="1" fontId="5" fillId="0" borderId="45" xfId="0" applyNumberFormat="1" applyFont="1" applyBorder="1" applyAlignment="1" applyProtection="1">
      <alignment horizontal="center"/>
    </xf>
    <xf numFmtId="1" fontId="5" fillId="0" borderId="46" xfId="0" applyNumberFormat="1" applyFont="1" applyFill="1" applyBorder="1" applyAlignment="1" applyProtection="1">
      <alignment horizontal="center"/>
    </xf>
    <xf numFmtId="1" fontId="5" fillId="0" borderId="45" xfId="0" applyNumberFormat="1" applyFont="1" applyFill="1" applyBorder="1" applyAlignment="1" applyProtection="1">
      <alignment horizontal="center"/>
    </xf>
    <xf numFmtId="1" fontId="5" fillId="0" borderId="49" xfId="0" applyNumberFormat="1" applyFont="1" applyBorder="1" applyAlignment="1" applyProtection="1">
      <alignment horizontal="center"/>
    </xf>
    <xf numFmtId="1" fontId="5" fillId="0" borderId="23" xfId="0" applyNumberFormat="1" applyFont="1" applyBorder="1" applyAlignment="1" applyProtection="1">
      <alignment horizontal="center"/>
    </xf>
    <xf numFmtId="1" fontId="5" fillId="3" borderId="24" xfId="0" applyNumberFormat="1" applyFont="1" applyFill="1" applyBorder="1" applyAlignment="1" applyProtection="1">
      <alignment horizontal="center"/>
    </xf>
    <xf numFmtId="1" fontId="5" fillId="0" borderId="50" xfId="0" applyNumberFormat="1" applyFont="1" applyBorder="1" applyAlignment="1" applyProtection="1">
      <alignment horizontal="center"/>
    </xf>
    <xf numFmtId="1" fontId="5" fillId="0" borderId="24" xfId="0" applyNumberFormat="1" applyFont="1" applyFill="1" applyBorder="1" applyAlignment="1" applyProtection="1">
      <alignment horizontal="center"/>
    </xf>
    <xf numFmtId="1" fontId="5" fillId="0" borderId="50" xfId="0" applyNumberFormat="1" applyFont="1" applyFill="1" applyBorder="1" applyAlignment="1" applyProtection="1">
      <alignment horizontal="center"/>
    </xf>
    <xf numFmtId="1" fontId="5" fillId="0" borderId="25" xfId="0" applyNumberFormat="1" applyFont="1" applyBorder="1" applyAlignment="1" applyProtection="1">
      <alignment horizontal="center"/>
    </xf>
    <xf numFmtId="1" fontId="5" fillId="0" borderId="24" xfId="0" applyNumberFormat="1" applyFont="1" applyBorder="1" applyAlignment="1" applyProtection="1">
      <alignment horizontal="center"/>
    </xf>
    <xf numFmtId="1" fontId="5" fillId="3" borderId="25" xfId="0" applyNumberFormat="1" applyFont="1" applyFill="1" applyBorder="1" applyAlignment="1" applyProtection="1">
      <alignment horizontal="center"/>
    </xf>
    <xf numFmtId="1" fontId="5" fillId="3" borderId="50" xfId="0" applyNumberFormat="1" applyFont="1" applyFill="1" applyBorder="1" applyAlignment="1" applyProtection="1">
      <alignment horizontal="center"/>
    </xf>
    <xf numFmtId="1" fontId="5" fillId="0" borderId="53" xfId="0" applyNumberFormat="1" applyFont="1" applyBorder="1" applyAlignment="1" applyProtection="1">
      <alignment horizontal="center"/>
    </xf>
    <xf numFmtId="1" fontId="5" fillId="3" borderId="40" xfId="0" applyNumberFormat="1" applyFont="1" applyFill="1" applyBorder="1" applyAlignment="1" applyProtection="1">
      <alignment horizontal="center"/>
    </xf>
    <xf numFmtId="1" fontId="5" fillId="0" borderId="42" xfId="0" applyNumberFormat="1" applyFont="1" applyBorder="1" applyAlignment="1" applyProtection="1">
      <alignment horizontal="center"/>
    </xf>
    <xf numFmtId="1" fontId="5" fillId="0" borderId="40" xfId="0" applyNumberFormat="1" applyFont="1" applyFill="1" applyBorder="1" applyAlignment="1" applyProtection="1">
      <alignment horizontal="center"/>
    </xf>
    <xf numFmtId="1" fontId="5" fillId="0" borderId="42" xfId="0" applyNumberFormat="1" applyFont="1" applyFill="1" applyBorder="1" applyAlignment="1" applyProtection="1">
      <alignment horizontal="center"/>
    </xf>
    <xf numFmtId="1" fontId="5" fillId="0" borderId="38" xfId="0" applyNumberFormat="1" applyFont="1" applyBorder="1" applyAlignment="1" applyProtection="1">
      <alignment horizontal="center"/>
    </xf>
    <xf numFmtId="0" fontId="0" fillId="4" borderId="0" xfId="0" applyFill="1" applyBorder="1" applyProtection="1"/>
    <xf numFmtId="1" fontId="5" fillId="0" borderId="49" xfId="0" applyNumberFormat="1" applyFont="1" applyFill="1" applyBorder="1" applyAlignment="1" applyProtection="1">
      <alignment horizontal="center"/>
    </xf>
    <xf numFmtId="1" fontId="5" fillId="3" borderId="49" xfId="0" applyNumberFormat="1" applyFont="1" applyFill="1" applyBorder="1" applyAlignment="1" applyProtection="1">
      <alignment horizontal="center"/>
    </xf>
    <xf numFmtId="1" fontId="5" fillId="0" borderId="24" xfId="0" quotePrefix="1" applyNumberFormat="1" applyFont="1" applyFill="1" applyBorder="1" applyAlignment="1" applyProtection="1">
      <alignment horizontal="center"/>
    </xf>
    <xf numFmtId="1" fontId="5" fillId="0" borderId="25" xfId="0" applyNumberFormat="1" applyFont="1" applyFill="1" applyBorder="1" applyAlignment="1" applyProtection="1">
      <alignment horizontal="center"/>
    </xf>
    <xf numFmtId="1" fontId="5" fillId="0" borderId="50" xfId="0" quotePrefix="1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1" fontId="5" fillId="3" borderId="38" xfId="0" applyNumberFormat="1" applyFont="1" applyFill="1" applyBorder="1" applyAlignment="1" applyProtection="1">
      <alignment horizontal="center"/>
    </xf>
    <xf numFmtId="1" fontId="5" fillId="0" borderId="46" xfId="0" applyNumberFormat="1" applyFont="1" applyBorder="1" applyAlignment="1" applyProtection="1">
      <alignment horizontal="center"/>
    </xf>
    <xf numFmtId="1" fontId="5" fillId="3" borderId="45" xfId="0" applyNumberFormat="1" applyFont="1" applyFill="1" applyBorder="1" applyAlignment="1" applyProtection="1">
      <alignment horizontal="center"/>
    </xf>
    <xf numFmtId="1" fontId="5" fillId="3" borderId="46" xfId="0" applyNumberFormat="1" applyFont="1" applyFill="1" applyBorder="1" applyAlignment="1" applyProtection="1">
      <alignment horizontal="center"/>
    </xf>
    <xf numFmtId="1" fontId="5" fillId="3" borderId="42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55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Border="1" applyProtection="1"/>
    <xf numFmtId="0" fontId="30" fillId="0" borderId="0" xfId="0" applyFont="1" applyProtection="1"/>
    <xf numFmtId="0" fontId="31" fillId="0" borderId="0" xfId="0" applyFont="1" applyProtection="1"/>
    <xf numFmtId="1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Border="1" applyProtection="1"/>
    <xf numFmtId="1" fontId="0" fillId="0" borderId="0" xfId="0" applyNumberFormat="1" applyProtection="1"/>
    <xf numFmtId="0" fontId="0" fillId="0" borderId="0" xfId="0" applyAlignment="1">
      <alignment horizontal="center" textRotation="90"/>
    </xf>
    <xf numFmtId="1" fontId="11" fillId="0" borderId="24" xfId="0" applyNumberFormat="1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wrapText="1"/>
    </xf>
    <xf numFmtId="1" fontId="5" fillId="0" borderId="75" xfId="0" applyNumberFormat="1" applyFont="1" applyBorder="1" applyAlignment="1" applyProtection="1">
      <alignment horizontal="center"/>
    </xf>
    <xf numFmtId="0" fontId="8" fillId="0" borderId="76" xfId="0" applyFont="1" applyFill="1" applyBorder="1" applyAlignment="1" applyProtection="1">
      <alignment horizontal="center"/>
    </xf>
    <xf numFmtId="0" fontId="8" fillId="0" borderId="74" xfId="0" applyFont="1" applyFill="1" applyBorder="1" applyAlignment="1" applyProtection="1">
      <alignment horizontal="center"/>
    </xf>
    <xf numFmtId="0" fontId="0" fillId="0" borderId="77" xfId="0" applyBorder="1" applyAlignment="1" applyProtection="1">
      <alignment horizontal="center" vertical="center"/>
    </xf>
    <xf numFmtId="0" fontId="34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/>
      <protection locked="0"/>
    </xf>
    <xf numFmtId="1" fontId="5" fillId="0" borderId="18" xfId="0" applyNumberFormat="1" applyFont="1" applyBorder="1" applyAlignment="1" applyProtection="1">
      <alignment horizontal="center"/>
    </xf>
    <xf numFmtId="1" fontId="11" fillId="2" borderId="25" xfId="0" applyNumberFormat="1" applyFont="1" applyFill="1" applyBorder="1" applyAlignment="1" applyProtection="1">
      <alignment horizontal="center" vertical="center"/>
    </xf>
    <xf numFmtId="0" fontId="11" fillId="2" borderId="25" xfId="0" applyNumberFormat="1" applyFont="1" applyFill="1" applyBorder="1" applyAlignment="1" applyProtection="1">
      <alignment horizontal="center" vertical="center"/>
    </xf>
    <xf numFmtId="1" fontId="5" fillId="0" borderId="27" xfId="0" applyNumberFormat="1" applyFont="1" applyBorder="1" applyAlignment="1" applyProtection="1">
      <alignment horizontal="center"/>
    </xf>
    <xf numFmtId="1" fontId="5" fillId="0" borderId="55" xfId="0" applyNumberFormat="1" applyFont="1" applyBorder="1" applyAlignment="1" applyProtection="1">
      <alignment horizontal="center"/>
    </xf>
    <xf numFmtId="0" fontId="0" fillId="0" borderId="0" xfId="0"/>
    <xf numFmtId="1" fontId="0" fillId="0" borderId="0" xfId="0" applyNumberFormat="1"/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Border="1"/>
    <xf numFmtId="0" fontId="5" fillId="0" borderId="46" xfId="0" applyFont="1" applyBorder="1" applyAlignment="1" applyProtection="1">
      <alignment horizontal="center"/>
    </xf>
    <xf numFmtId="1" fontId="5" fillId="2" borderId="32" xfId="0" applyNumberFormat="1" applyFont="1" applyFill="1" applyBorder="1" applyProtection="1"/>
    <xf numFmtId="1" fontId="5" fillId="2" borderId="33" xfId="0" applyNumberFormat="1" applyFont="1" applyFill="1" applyBorder="1" applyAlignment="1" applyProtection="1">
      <alignment horizontal="center"/>
    </xf>
    <xf numFmtId="2" fontId="11" fillId="0" borderId="0" xfId="0" applyNumberFormat="1" applyFont="1" applyBorder="1" applyAlignment="1">
      <alignment horizontal="center"/>
    </xf>
    <xf numFmtId="0" fontId="0" fillId="0" borderId="19" xfId="0" applyFill="1" applyBorder="1" applyAlignment="1" applyProtection="1">
      <alignment horizontal="right"/>
    </xf>
    <xf numFmtId="0" fontId="10" fillId="0" borderId="15" xfId="0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Protection="1"/>
    <xf numFmtId="0" fontId="0" fillId="0" borderId="0" xfId="0" applyFont="1" applyBorder="1" applyAlignment="1" applyProtection="1">
      <alignment horizontal="center" vertical="center"/>
    </xf>
    <xf numFmtId="0" fontId="13" fillId="0" borderId="0" xfId="0" applyFont="1" applyProtection="1"/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/>
    </xf>
    <xf numFmtId="1" fontId="0" fillId="5" borderId="0" xfId="0" applyNumberFormat="1" applyFont="1" applyFill="1" applyBorder="1" applyAlignment="1" applyProtection="1">
      <alignment vertical="center"/>
    </xf>
    <xf numFmtId="0" fontId="0" fillId="0" borderId="0" xfId="0" applyBorder="1" applyProtection="1"/>
    <xf numFmtId="1" fontId="0" fillId="5" borderId="0" xfId="0" applyNumberFormat="1" applyFont="1" applyFill="1" applyBorder="1" applyAlignment="1" applyProtection="1">
      <alignment horizontal="left" vertical="center"/>
    </xf>
    <xf numFmtId="1" fontId="0" fillId="5" borderId="0" xfId="0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31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" fontId="5" fillId="0" borderId="82" xfId="0" applyNumberFormat="1" applyFont="1" applyBorder="1" applyAlignment="1" applyProtection="1">
      <alignment horizontal="center"/>
    </xf>
    <xf numFmtId="1" fontId="5" fillId="0" borderId="35" xfId="0" applyNumberFormat="1" applyFont="1" applyBorder="1" applyAlignment="1" applyProtection="1">
      <alignment horizont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/>
      <protection locked="0"/>
    </xf>
    <xf numFmtId="1" fontId="11" fillId="2" borderId="38" xfId="0" applyNumberFormat="1" applyFont="1" applyFill="1" applyBorder="1" applyAlignment="1" applyProtection="1">
      <alignment horizontal="center" vertical="center"/>
    </xf>
    <xf numFmtId="0" fontId="11" fillId="3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</xf>
    <xf numFmtId="0" fontId="37" fillId="0" borderId="2" xfId="0" applyFont="1" applyBorder="1" applyProtection="1"/>
    <xf numFmtId="1" fontId="35" fillId="0" borderId="0" xfId="0" applyNumberFormat="1" applyFont="1"/>
    <xf numFmtId="0" fontId="28" fillId="0" borderId="32" xfId="0" applyFont="1" applyFill="1" applyBorder="1" applyAlignment="1" applyProtection="1">
      <alignment vertical="center"/>
    </xf>
    <xf numFmtId="0" fontId="0" fillId="0" borderId="30" xfId="0" applyBorder="1" applyProtection="1"/>
    <xf numFmtId="0" fontId="3" fillId="0" borderId="30" xfId="0" applyFont="1" applyBorder="1" applyProtection="1"/>
    <xf numFmtId="0" fontId="5" fillId="0" borderId="2" xfId="0" applyFont="1" applyBorder="1" applyAlignment="1" applyProtection="1">
      <alignment vertical="center"/>
    </xf>
    <xf numFmtId="14" fontId="5" fillId="0" borderId="2" xfId="0" applyNumberFormat="1" applyFont="1" applyBorder="1" applyAlignment="1" applyProtection="1">
      <alignment horizontal="left" vertical="center"/>
    </xf>
    <xf numFmtId="0" fontId="38" fillId="6" borderId="48" xfId="0" applyFont="1" applyFill="1" applyBorder="1" applyAlignment="1" applyProtection="1">
      <alignment horizontal="left" vertical="center"/>
    </xf>
    <xf numFmtId="0" fontId="38" fillId="6" borderId="73" xfId="0" applyFont="1" applyFill="1" applyBorder="1" applyAlignment="1" applyProtection="1">
      <alignment horizontal="left" vertical="center"/>
    </xf>
    <xf numFmtId="0" fontId="29" fillId="12" borderId="48" xfId="0" applyFont="1" applyFill="1" applyBorder="1" applyAlignment="1" applyProtection="1">
      <alignment horizontal="left" vertical="center"/>
    </xf>
    <xf numFmtId="1" fontId="10" fillId="0" borderId="23" xfId="0" applyNumberFormat="1" applyFont="1" applyBorder="1" applyAlignment="1" applyProtection="1">
      <alignment horizontal="center"/>
    </xf>
    <xf numFmtId="1" fontId="10" fillId="3" borderId="24" xfId="0" applyNumberFormat="1" applyFont="1" applyFill="1" applyBorder="1" applyAlignment="1" applyProtection="1">
      <alignment horizontal="center"/>
    </xf>
    <xf numFmtId="1" fontId="10" fillId="0" borderId="24" xfId="0" applyNumberFormat="1" applyFont="1" applyFill="1" applyBorder="1" applyAlignment="1" applyProtection="1">
      <alignment horizontal="center"/>
    </xf>
    <xf numFmtId="1" fontId="10" fillId="0" borderId="5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vertical="center"/>
    </xf>
    <xf numFmtId="0" fontId="35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14" fontId="35" fillId="0" borderId="0" xfId="0" applyNumberFormat="1" applyFont="1" applyBorder="1" applyAlignment="1" applyProtection="1">
      <alignment vertical="center"/>
    </xf>
    <xf numFmtId="0" fontId="35" fillId="0" borderId="6" xfId="0" applyFont="1" applyBorder="1" applyAlignment="1" applyProtection="1">
      <alignment vertical="center"/>
    </xf>
    <xf numFmtId="1" fontId="5" fillId="0" borderId="27" xfId="0" applyNumberFormat="1" applyFont="1" applyFill="1" applyBorder="1" applyAlignment="1" applyProtection="1">
      <alignment horizontal="center"/>
    </xf>
    <xf numFmtId="1" fontId="5" fillId="0" borderId="18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/>
    </xf>
    <xf numFmtId="0" fontId="25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</xf>
    <xf numFmtId="0" fontId="47" fillId="0" borderId="0" xfId="2" applyFont="1" applyFill="1" applyBorder="1" applyAlignment="1">
      <alignment horizontal="left"/>
    </xf>
    <xf numFmtId="0" fontId="47" fillId="0" borderId="0" xfId="2" applyFont="1" applyFill="1" applyBorder="1" applyAlignment="1">
      <alignment horizontal="left" vertical="center" wrapText="1"/>
    </xf>
    <xf numFmtId="0" fontId="47" fillId="0" borderId="0" xfId="2" applyFont="1" applyFill="1" applyBorder="1" applyAlignment="1">
      <alignment horizontal="left" vertical="center"/>
    </xf>
    <xf numFmtId="1" fontId="42" fillId="0" borderId="98" xfId="2" applyNumberFormat="1" applyFont="1" applyFill="1" applyBorder="1" applyAlignment="1">
      <alignment horizontal="center" vertical="center" shrinkToFit="1"/>
    </xf>
    <xf numFmtId="0" fontId="47" fillId="0" borderId="0" xfId="2" applyFont="1" applyFill="1" applyBorder="1" applyAlignment="1">
      <alignment horizontal="left" wrapText="1"/>
    </xf>
    <xf numFmtId="0" fontId="47" fillId="0" borderId="0" xfId="2" applyFont="1" applyFill="1" applyBorder="1" applyAlignment="1">
      <alignment horizontal="left" vertical="top"/>
    </xf>
    <xf numFmtId="0" fontId="49" fillId="0" borderId="0" xfId="2" applyFont="1" applyFill="1" applyBorder="1" applyAlignment="1">
      <alignment horizontal="left" vertical="top" wrapText="1"/>
    </xf>
    <xf numFmtId="0" fontId="52" fillId="6" borderId="48" xfId="0" applyFont="1" applyFill="1" applyBorder="1" applyAlignment="1" applyProtection="1">
      <alignment horizontal="left" vertical="center"/>
    </xf>
    <xf numFmtId="0" fontId="52" fillId="12" borderId="48" xfId="0" applyFont="1" applyFill="1" applyBorder="1" applyAlignment="1" applyProtection="1">
      <alignment horizontal="left" vertical="center"/>
    </xf>
    <xf numFmtId="0" fontId="49" fillId="0" borderId="0" xfId="2" applyFont="1" applyFill="1" applyBorder="1" applyAlignment="1">
      <alignment horizontal="left" vertical="top" wrapText="1" indent="2"/>
    </xf>
    <xf numFmtId="0" fontId="47" fillId="0" borderId="102" xfId="2" applyFont="1" applyFill="1" applyBorder="1" applyAlignment="1">
      <alignment horizontal="left" wrapText="1"/>
    </xf>
    <xf numFmtId="0" fontId="5" fillId="0" borderId="5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0" fillId="1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9" fillId="0" borderId="0" xfId="0" applyFont="1" applyBorder="1" applyAlignment="1" applyProtection="1">
      <alignment horizontal="right" vertical="center"/>
    </xf>
    <xf numFmtId="0" fontId="0" fillId="0" borderId="0" xfId="0" applyFill="1" applyProtection="1"/>
    <xf numFmtId="0" fontId="56" fillId="0" borderId="0" xfId="0" applyFont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10" borderId="0" xfId="0" quotePrefix="1" applyFill="1" applyAlignment="1">
      <alignment horizontal="center"/>
    </xf>
    <xf numFmtId="0" fontId="0" fillId="0" borderId="42" xfId="0" applyBorder="1"/>
    <xf numFmtId="0" fontId="25" fillId="0" borderId="71" xfId="0" applyFont="1" applyBorder="1"/>
    <xf numFmtId="0" fontId="0" fillId="0" borderId="71" xfId="0" applyBorder="1"/>
    <xf numFmtId="0" fontId="0" fillId="0" borderId="45" xfId="0" applyBorder="1"/>
    <xf numFmtId="2" fontId="6" fillId="0" borderId="0" xfId="0" applyNumberFormat="1" applyFont="1" applyBorder="1" applyAlignment="1" applyProtection="1">
      <alignment horizontal="right" vertical="center"/>
    </xf>
    <xf numFmtId="0" fontId="0" fillId="0" borderId="0" xfId="0" applyNumberFormat="1" applyProtection="1"/>
    <xf numFmtId="0" fontId="6" fillId="0" borderId="3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10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15" borderId="0" xfId="0" applyFill="1" applyBorder="1" applyAlignment="1" applyProtection="1">
      <alignment vertical="center"/>
    </xf>
    <xf numFmtId="0" fontId="11" fillId="15" borderId="104" xfId="0" applyFont="1" applyFill="1" applyBorder="1" applyAlignment="1" applyProtection="1">
      <alignment horizontal="left" vertical="center"/>
    </xf>
    <xf numFmtId="0" fontId="11" fillId="15" borderId="105" xfId="0" applyFont="1" applyFill="1" applyBorder="1" applyAlignment="1" applyProtection="1">
      <alignment horizontal="left" vertical="center"/>
    </xf>
    <xf numFmtId="0" fontId="0" fillId="17" borderId="43" xfId="0" applyFill="1" applyBorder="1" applyAlignment="1" applyProtection="1">
      <alignment horizontal="right" vertical="center"/>
    </xf>
    <xf numFmtId="0" fontId="0" fillId="17" borderId="41" xfId="0" applyFont="1" applyFill="1" applyBorder="1" applyAlignment="1" applyProtection="1">
      <alignment vertical="center"/>
    </xf>
    <xf numFmtId="0" fontId="0" fillId="17" borderId="0" xfId="0" applyFill="1" applyBorder="1" applyAlignment="1" applyProtection="1">
      <alignment vertical="center"/>
    </xf>
    <xf numFmtId="0" fontId="4" fillId="17" borderId="48" xfId="0" applyFont="1" applyFill="1" applyBorder="1" applyAlignment="1" applyProtection="1">
      <alignment vertical="center" wrapText="1"/>
    </xf>
    <xf numFmtId="0" fontId="0" fillId="17" borderId="47" xfId="0" applyFill="1" applyBorder="1" applyAlignment="1" applyProtection="1">
      <alignment vertical="center"/>
    </xf>
    <xf numFmtId="0" fontId="0" fillId="17" borderId="52" xfId="0" applyFont="1" applyFill="1" applyBorder="1" applyAlignment="1" applyProtection="1">
      <alignment vertical="center"/>
    </xf>
    <xf numFmtId="0" fontId="6" fillId="17" borderId="51" xfId="0" applyFont="1" applyFill="1" applyBorder="1" applyAlignment="1" applyProtection="1">
      <alignment horizontal="right" vertical="center"/>
    </xf>
    <xf numFmtId="0" fontId="0" fillId="17" borderId="25" xfId="0" applyFill="1" applyBorder="1" applyAlignment="1" applyProtection="1">
      <alignment horizontal="center" vertical="center"/>
    </xf>
    <xf numFmtId="0" fontId="6" fillId="17" borderId="50" xfId="0" applyFont="1" applyFill="1" applyBorder="1" applyAlignment="1" applyProtection="1">
      <alignment horizontal="right" vertical="center"/>
    </xf>
    <xf numFmtId="0" fontId="6" fillId="17" borderId="52" xfId="0" applyFont="1" applyFill="1" applyBorder="1" applyAlignment="1" applyProtection="1">
      <alignment horizontal="right" vertical="center"/>
    </xf>
    <xf numFmtId="0" fontId="6" fillId="17" borderId="52" xfId="0" applyFont="1" applyFill="1" applyBorder="1" applyAlignment="1" applyProtection="1">
      <alignment vertical="center"/>
    </xf>
    <xf numFmtId="0" fontId="36" fillId="17" borderId="50" xfId="0" applyFont="1" applyFill="1" applyBorder="1" applyAlignment="1" applyProtection="1">
      <alignment horizontal="right" vertical="center"/>
    </xf>
    <xf numFmtId="0" fontId="6" fillId="17" borderId="29" xfId="0" applyFont="1" applyFill="1" applyBorder="1" applyAlignment="1" applyProtection="1">
      <alignment horizontal="left" vertical="center"/>
    </xf>
    <xf numFmtId="0" fontId="0" fillId="0" borderId="0" xfId="0" quotePrefix="1" applyFill="1" applyAlignment="1">
      <alignment horizontal="center"/>
    </xf>
    <xf numFmtId="0" fontId="5" fillId="3" borderId="108" xfId="0" applyFont="1" applyFill="1" applyBorder="1" applyAlignment="1" applyProtection="1">
      <alignment horizontal="center" vertical="center"/>
    </xf>
    <xf numFmtId="0" fontId="11" fillId="15" borderId="106" xfId="0" applyFont="1" applyFill="1" applyBorder="1" applyAlignment="1" applyProtection="1">
      <alignment vertical="center" wrapText="1"/>
    </xf>
    <xf numFmtId="0" fontId="36" fillId="15" borderId="64" xfId="0" applyFont="1" applyFill="1" applyBorder="1" applyAlignment="1" applyProtection="1">
      <alignment horizontal="left" vertical="center" wrapText="1"/>
    </xf>
    <xf numFmtId="49" fontId="6" fillId="3" borderId="0" xfId="0" applyNumberFormat="1" applyFont="1" applyFill="1" applyProtection="1"/>
    <xf numFmtId="0" fontId="0" fillId="0" borderId="0" xfId="0" applyProtection="1">
      <protection locked="0"/>
    </xf>
    <xf numFmtId="0" fontId="2" fillId="11" borderId="0" xfId="0" applyFont="1" applyFill="1" applyBorder="1" applyAlignment="1" applyProtection="1">
      <alignment horizontal="left"/>
      <protection locked="0"/>
    </xf>
    <xf numFmtId="0" fontId="0" fillId="13" borderId="0" xfId="0" applyFill="1" applyProtection="1"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14" borderId="0" xfId="0" applyFill="1" applyBorder="1" applyAlignment="1" applyProtection="1">
      <alignment vertical="center"/>
      <protection locked="0"/>
    </xf>
    <xf numFmtId="0" fontId="0" fillId="10" borderId="0" xfId="0" applyFill="1" applyProtection="1">
      <protection locked="0"/>
    </xf>
    <xf numFmtId="0" fontId="0" fillId="16" borderId="0" xfId="0" quotePrefix="1" applyFill="1" applyBorder="1" applyProtection="1">
      <protection locked="0"/>
    </xf>
    <xf numFmtId="0" fontId="0" fillId="18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0" fontId="0" fillId="0" borderId="81" xfId="0" applyFont="1" applyBorder="1" applyAlignment="1" applyProtection="1">
      <alignment horizontal="center" vertical="center"/>
    </xf>
    <xf numFmtId="1" fontId="35" fillId="0" borderId="0" xfId="0" applyNumberFormat="1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 wrapText="1"/>
    </xf>
    <xf numFmtId="0" fontId="10" fillId="0" borderId="44" xfId="0" applyFont="1" applyFill="1" applyBorder="1" applyAlignment="1" applyProtection="1">
      <alignment horizontal="left" vertical="top" wrapText="1"/>
    </xf>
    <xf numFmtId="0" fontId="63" fillId="0" borderId="36" xfId="0" applyFont="1" applyFill="1" applyBorder="1" applyAlignment="1" applyProtection="1">
      <alignment horizontal="left" vertical="center" wrapText="1"/>
    </xf>
    <xf numFmtId="1" fontId="61" fillId="0" borderId="117" xfId="0" applyNumberFormat="1" applyFont="1" applyFill="1" applyBorder="1" applyAlignment="1" applyProtection="1">
      <alignment horizontal="center" vertical="top"/>
    </xf>
    <xf numFmtId="0" fontId="10" fillId="3" borderId="31" xfId="0" applyFont="1" applyFill="1" applyBorder="1" applyAlignment="1" applyProtection="1">
      <alignment horizontal="right" vertical="center"/>
    </xf>
    <xf numFmtId="0" fontId="6" fillId="20" borderId="51" xfId="0" applyFont="1" applyFill="1" applyBorder="1" applyAlignment="1" applyProtection="1">
      <alignment horizontal="right" vertical="center"/>
    </xf>
    <xf numFmtId="1" fontId="0" fillId="0" borderId="0" xfId="0" applyNumberFormat="1" applyFont="1" applyFill="1" applyBorder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5" fillId="0" borderId="90" xfId="0" quotePrefix="1" applyNumberFormat="1" applyFont="1" applyBorder="1" applyAlignment="1" applyProtection="1">
      <alignment horizontal="center" vertical="center"/>
    </xf>
    <xf numFmtId="1" fontId="5" fillId="0" borderId="91" xfId="0" quotePrefix="1" applyNumberFormat="1" applyFont="1" applyBorder="1" applyAlignment="1" applyProtection="1">
      <alignment horizontal="center" vertical="center"/>
    </xf>
    <xf numFmtId="1" fontId="5" fillId="0" borderId="92" xfId="0" quotePrefix="1" applyNumberFormat="1" applyFont="1" applyBorder="1" applyAlignment="1" applyProtection="1">
      <alignment horizontal="center" vertical="center"/>
    </xf>
    <xf numFmtId="1" fontId="5" fillId="0" borderId="94" xfId="0" quotePrefix="1" applyNumberFormat="1" applyFont="1" applyBorder="1" applyAlignment="1" applyProtection="1">
      <alignment horizontal="center" vertical="center"/>
    </xf>
    <xf numFmtId="1" fontId="5" fillId="0" borderId="93" xfId="0" quotePrefix="1" applyNumberFormat="1" applyFont="1" applyBorder="1" applyAlignment="1" applyProtection="1">
      <alignment horizontal="center" vertical="center"/>
    </xf>
    <xf numFmtId="1" fontId="5" fillId="0" borderId="80" xfId="0" quotePrefix="1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1" fontId="42" fillId="0" borderId="120" xfId="2" applyNumberFormat="1" applyFont="1" applyFill="1" applyBorder="1" applyAlignment="1">
      <alignment horizontal="center" vertical="center" shrinkToFit="1"/>
    </xf>
    <xf numFmtId="0" fontId="47" fillId="0" borderId="106" xfId="2" applyFont="1" applyFill="1" applyBorder="1" applyAlignment="1">
      <alignment horizontal="left" wrapText="1"/>
    </xf>
    <xf numFmtId="0" fontId="47" fillId="0" borderId="106" xfId="2" applyFont="1" applyFill="1" applyBorder="1" applyAlignment="1">
      <alignment horizontal="left" vertical="top" wrapText="1"/>
    </xf>
    <xf numFmtId="0" fontId="49" fillId="0" borderId="22" xfId="2" applyFont="1" applyFill="1" applyBorder="1" applyAlignment="1">
      <alignment horizontal="left" vertical="top" wrapText="1" indent="2"/>
    </xf>
    <xf numFmtId="0" fontId="47" fillId="0" borderId="47" xfId="2" applyFont="1" applyFill="1" applyBorder="1" applyAlignment="1">
      <alignment horizontal="left" vertical="top" wrapText="1"/>
    </xf>
    <xf numFmtId="0" fontId="64" fillId="21" borderId="0" xfId="0" applyNumberFormat="1" applyFont="1" applyFill="1" applyAlignment="1" applyProtection="1">
      <alignment horizontal="center" vertical="center"/>
    </xf>
    <xf numFmtId="0" fontId="65" fillId="21" borderId="122" xfId="0" applyNumberFormat="1" applyFont="1" applyFill="1" applyBorder="1" applyAlignment="1" applyProtection="1">
      <alignment horizontal="center" vertical="center"/>
    </xf>
    <xf numFmtId="0" fontId="64" fillId="21" borderId="0" xfId="0" applyNumberFormat="1" applyFont="1" applyFill="1" applyBorder="1" applyAlignment="1" applyProtection="1">
      <alignment horizontal="center" vertical="center"/>
    </xf>
    <xf numFmtId="0" fontId="64" fillId="21" borderId="106" xfId="0" applyNumberFormat="1" applyFont="1" applyFill="1" applyBorder="1" applyAlignment="1" applyProtection="1">
      <alignment horizontal="center" vertical="center"/>
    </xf>
    <xf numFmtId="0" fontId="64" fillId="21" borderId="6" xfId="0" applyNumberFormat="1" applyFont="1" applyFill="1" applyBorder="1" applyAlignment="1" applyProtection="1">
      <alignment horizontal="center" vertical="center"/>
    </xf>
    <xf numFmtId="0" fontId="64" fillId="21" borderId="70" xfId="0" applyNumberFormat="1" applyFont="1" applyFill="1" applyBorder="1" applyAlignment="1" applyProtection="1">
      <alignment horizontal="center" vertical="center"/>
    </xf>
    <xf numFmtId="0" fontId="64" fillId="21" borderId="106" xfId="0" quotePrefix="1" applyNumberFormat="1" applyFont="1" applyFill="1" applyBorder="1" applyAlignment="1" applyProtection="1">
      <alignment horizontal="center" vertical="center"/>
    </xf>
    <xf numFmtId="0" fontId="66" fillId="21" borderId="0" xfId="0" applyNumberFormat="1" applyFont="1" applyFill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right" vertical="center" wrapText="1"/>
    </xf>
    <xf numFmtId="0" fontId="64" fillId="21" borderId="123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53" fillId="0" borderId="0" xfId="2" applyFont="1" applyFill="1" applyBorder="1" applyAlignment="1">
      <alignment horizontal="left" vertical="top"/>
    </xf>
    <xf numFmtId="0" fontId="11" fillId="0" borderId="19" xfId="0" applyFont="1" applyBorder="1" applyAlignment="1" applyProtection="1">
      <alignment horizontal="right" vertical="center"/>
    </xf>
    <xf numFmtId="1" fontId="42" fillId="0" borderId="95" xfId="2" applyNumberFormat="1" applyFont="1" applyFill="1" applyBorder="1" applyAlignment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/>
    </xf>
    <xf numFmtId="0" fontId="11" fillId="3" borderId="23" xfId="0" applyFont="1" applyFill="1" applyBorder="1" applyAlignment="1" applyProtection="1">
      <alignment horizontal="center" vertical="top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0" fillId="10" borderId="0" xfId="0" applyFill="1"/>
    <xf numFmtId="0" fontId="0" fillId="10" borderId="0" xfId="0" quotePrefix="1" applyFill="1"/>
    <xf numFmtId="0" fontId="0" fillId="10" borderId="42" xfId="0" applyNumberFormat="1" applyFill="1" applyBorder="1"/>
    <xf numFmtId="0" fontId="29" fillId="22" borderId="0" xfId="0" applyFont="1" applyFill="1" applyBorder="1" applyAlignment="1" applyProtection="1">
      <alignment horizontal="left" vertical="center"/>
    </xf>
    <xf numFmtId="0" fontId="0" fillId="10" borderId="71" xfId="0" applyNumberFormat="1" applyFill="1" applyBorder="1"/>
    <xf numFmtId="0" fontId="52" fillId="22" borderId="0" xfId="0" applyFont="1" applyFill="1" applyBorder="1" applyAlignment="1" applyProtection="1">
      <alignment horizontal="left" vertical="center"/>
    </xf>
    <xf numFmtId="0" fontId="0" fillId="10" borderId="45" xfId="0" applyNumberFormat="1" applyFill="1" applyBorder="1"/>
    <xf numFmtId="0" fontId="38" fillId="22" borderId="0" xfId="0" applyFont="1" applyFill="1" applyBorder="1" applyAlignment="1" applyProtection="1">
      <alignment horizontal="left" vertical="center"/>
    </xf>
    <xf numFmtId="0" fontId="0" fillId="10" borderId="42" xfId="0" applyFill="1" applyBorder="1"/>
    <xf numFmtId="0" fontId="0" fillId="10" borderId="71" xfId="0" applyFill="1" applyBorder="1"/>
    <xf numFmtId="0" fontId="0" fillId="10" borderId="45" xfId="0" applyFill="1" applyBorder="1"/>
    <xf numFmtId="0" fontId="49" fillId="0" borderId="64" xfId="2" applyFont="1" applyFill="1" applyBorder="1" applyAlignment="1">
      <alignment horizontal="left" vertical="center"/>
    </xf>
    <xf numFmtId="0" fontId="49" fillId="0" borderId="48" xfId="2" applyFont="1" applyFill="1" applyBorder="1" applyAlignment="1">
      <alignment horizontal="left" vertical="center"/>
    </xf>
    <xf numFmtId="0" fontId="50" fillId="0" borderId="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0" fillId="0" borderId="22" xfId="2" applyFont="1" applyFill="1" applyBorder="1" applyAlignment="1">
      <alignment vertical="center" wrapText="1"/>
    </xf>
    <xf numFmtId="0" fontId="50" fillId="0" borderId="0" xfId="2" applyFont="1" applyFill="1" applyBorder="1" applyAlignment="1">
      <alignment horizontal="right" vertical="center" wrapText="1"/>
    </xf>
    <xf numFmtId="0" fontId="50" fillId="0" borderId="22" xfId="2" applyFont="1" applyFill="1" applyBorder="1" applyAlignment="1">
      <alignment horizontal="right" vertical="center" wrapText="1"/>
    </xf>
    <xf numFmtId="0" fontId="5" fillId="0" borderId="49" xfId="0" applyFont="1" applyFill="1" applyBorder="1" applyAlignment="1" applyProtection="1">
      <alignment horizontal="center" vertical="center"/>
    </xf>
    <xf numFmtId="1" fontId="5" fillId="2" borderId="5" xfId="0" applyNumberFormat="1" applyFont="1" applyFill="1" applyBorder="1" applyProtection="1"/>
    <xf numFmtId="1" fontId="5" fillId="0" borderId="124" xfId="0" applyNumberFormat="1" applyFont="1" applyBorder="1" applyAlignment="1" applyProtection="1">
      <alignment horizontal="center"/>
    </xf>
    <xf numFmtId="1" fontId="8" fillId="0" borderId="76" xfId="0" applyNumberFormat="1" applyFont="1" applyFill="1" applyBorder="1" applyAlignment="1" applyProtection="1">
      <alignment horizontal="center"/>
    </xf>
    <xf numFmtId="0" fontId="32" fillId="0" borderId="42" xfId="0" applyFont="1" applyBorder="1" applyAlignment="1" applyProtection="1">
      <alignment vertical="center"/>
    </xf>
    <xf numFmtId="0" fontId="11" fillId="0" borderId="108" xfId="0" quotePrefix="1" applyFont="1" applyBorder="1" applyAlignment="1" applyProtection="1">
      <alignment horizontal="left" vertical="center"/>
    </xf>
    <xf numFmtId="1" fontId="5" fillId="0" borderId="13" xfId="0" applyNumberFormat="1" applyFont="1" applyFill="1" applyBorder="1" applyAlignment="1" applyProtection="1">
      <alignment horizontal="center"/>
    </xf>
    <xf numFmtId="1" fontId="5" fillId="0" borderId="126" xfId="0" applyNumberFormat="1" applyFont="1" applyFill="1" applyBorder="1" applyAlignment="1" applyProtection="1">
      <alignment horizontal="center"/>
    </xf>
    <xf numFmtId="1" fontId="5" fillId="0" borderId="72" xfId="0" applyNumberFormat="1" applyFont="1" applyBorder="1" applyAlignment="1" applyProtection="1">
      <alignment horizontal="center"/>
    </xf>
    <xf numFmtId="1" fontId="5" fillId="0" borderId="129" xfId="0" quotePrefix="1" applyNumberFormat="1" applyFont="1" applyFill="1" applyBorder="1" applyAlignment="1" applyProtection="1">
      <alignment horizontal="center" vertical="center"/>
    </xf>
    <xf numFmtId="0" fontId="64" fillId="21" borderId="130" xfId="0" applyNumberFormat="1" applyFont="1" applyFill="1" applyBorder="1" applyAlignment="1" applyProtection="1">
      <alignment horizontal="center" vertical="center"/>
    </xf>
    <xf numFmtId="1" fontId="5" fillId="0" borderId="56" xfId="0" applyNumberFormat="1" applyFont="1" applyFill="1" applyBorder="1" applyAlignment="1" applyProtection="1">
      <alignment horizontal="center"/>
    </xf>
    <xf numFmtId="1" fontId="5" fillId="3" borderId="27" xfId="0" applyNumberFormat="1" applyFont="1" applyFill="1" applyBorder="1" applyAlignment="1" applyProtection="1">
      <alignment horizontal="center"/>
    </xf>
    <xf numFmtId="1" fontId="5" fillId="3" borderId="18" xfId="0" applyNumberFormat="1" applyFont="1" applyFill="1" applyBorder="1" applyAlignment="1" applyProtection="1">
      <alignment horizontal="center"/>
    </xf>
    <xf numFmtId="1" fontId="5" fillId="0" borderId="56" xfId="0" applyNumberFormat="1" applyFont="1" applyBorder="1" applyAlignment="1" applyProtection="1">
      <alignment horizontal="center"/>
    </xf>
    <xf numFmtId="1" fontId="5" fillId="3" borderId="35" xfId="0" applyNumberFormat="1" applyFont="1" applyFill="1" applyBorder="1" applyAlignment="1" applyProtection="1">
      <alignment horizontal="center"/>
    </xf>
    <xf numFmtId="1" fontId="5" fillId="3" borderId="56" xfId="0" applyNumberFormat="1" applyFont="1" applyFill="1" applyBorder="1" applyAlignment="1" applyProtection="1">
      <alignment horizontal="center"/>
    </xf>
    <xf numFmtId="1" fontId="5" fillId="0" borderId="35" xfId="0" applyNumberFormat="1" applyFont="1" applyFill="1" applyBorder="1" applyAlignment="1" applyProtection="1">
      <alignment horizontal="center"/>
    </xf>
    <xf numFmtId="1" fontId="10" fillId="0" borderId="24" xfId="0" applyNumberFormat="1" applyFont="1" applyBorder="1" applyAlignment="1" applyProtection="1">
      <alignment horizontal="center"/>
    </xf>
    <xf numFmtId="1" fontId="10" fillId="0" borderId="25" xfId="0" applyNumberFormat="1" applyFont="1" applyFill="1" applyBorder="1" applyAlignment="1" applyProtection="1">
      <alignment horizontal="center"/>
    </xf>
    <xf numFmtId="1" fontId="24" fillId="0" borderId="18" xfId="0" applyNumberFormat="1" applyFont="1" applyFill="1" applyBorder="1" applyAlignment="1" applyProtection="1">
      <alignment horizontal="center"/>
    </xf>
    <xf numFmtId="1" fontId="24" fillId="0" borderId="27" xfId="0" applyNumberFormat="1" applyFont="1" applyFill="1" applyBorder="1" applyAlignment="1" applyProtection="1">
      <alignment horizontal="center"/>
    </xf>
    <xf numFmtId="0" fontId="5" fillId="0" borderId="56" xfId="0" applyFont="1" applyBorder="1" applyAlignment="1" applyProtection="1">
      <alignment horizontal="center"/>
    </xf>
    <xf numFmtId="0" fontId="5" fillId="0" borderId="56" xfId="0" applyFont="1" applyFill="1" applyBorder="1" applyAlignment="1" applyProtection="1">
      <alignment horizontal="center" vertical="center"/>
    </xf>
    <xf numFmtId="0" fontId="47" fillId="0" borderId="97" xfId="2" applyFont="1" applyFill="1" applyBorder="1" applyAlignment="1">
      <alignment horizontal="left" vertical="center" wrapText="1"/>
    </xf>
    <xf numFmtId="0" fontId="75" fillId="3" borderId="22" xfId="0" applyFont="1" applyFill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46" fillId="0" borderId="43" xfId="2" applyFont="1" applyFill="1" applyBorder="1" applyAlignment="1">
      <alignment horizontal="left" vertical="center" wrapText="1"/>
    </xf>
    <xf numFmtId="49" fontId="6" fillId="0" borderId="47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0" fontId="28" fillId="0" borderId="33" xfId="0" applyFont="1" applyFill="1" applyBorder="1" applyAlignment="1" applyProtection="1">
      <alignment vertical="center"/>
    </xf>
    <xf numFmtId="0" fontId="78" fillId="0" borderId="1" xfId="0" applyFont="1" applyFill="1" applyBorder="1" applyAlignment="1" applyProtection="1">
      <alignment vertical="center"/>
    </xf>
    <xf numFmtId="0" fontId="79" fillId="0" borderId="2" xfId="0" applyFont="1" applyFill="1" applyBorder="1" applyAlignment="1" applyProtection="1">
      <alignment vertical="center"/>
    </xf>
    <xf numFmtId="0" fontId="79" fillId="0" borderId="3" xfId="0" applyFont="1" applyFill="1" applyBorder="1" applyAlignment="1" applyProtection="1">
      <alignment vertical="center"/>
    </xf>
    <xf numFmtId="0" fontId="78" fillId="0" borderId="4" xfId="0" applyFont="1" applyFill="1" applyBorder="1" applyAlignment="1" applyProtection="1">
      <alignment vertical="center" wrapText="1"/>
    </xf>
    <xf numFmtId="0" fontId="79" fillId="0" borderId="5" xfId="0" applyFont="1" applyFill="1" applyBorder="1" applyAlignment="1" applyProtection="1">
      <alignment vertical="center"/>
    </xf>
    <xf numFmtId="0" fontId="79" fillId="0" borderId="14" xfId="0" applyFont="1" applyFill="1" applyBorder="1" applyAlignment="1" applyProtection="1">
      <alignment vertical="center"/>
    </xf>
    <xf numFmtId="0" fontId="76" fillId="0" borderId="30" xfId="0" applyFont="1" applyFill="1" applyBorder="1" applyAlignment="1" applyProtection="1">
      <alignment horizontal="left" vertical="center" wrapText="1"/>
    </xf>
    <xf numFmtId="0" fontId="47" fillId="0" borderId="65" xfId="0" applyFont="1" applyFill="1" applyBorder="1" applyAlignment="1" applyProtection="1">
      <alignment horizontal="center" wrapText="1"/>
    </xf>
    <xf numFmtId="0" fontId="47" fillId="0" borderId="67" xfId="0" applyFont="1" applyFill="1" applyBorder="1" applyAlignment="1" applyProtection="1">
      <alignment horizontal="center" wrapText="1"/>
    </xf>
    <xf numFmtId="0" fontId="47" fillId="0" borderId="69" xfId="0" applyFont="1" applyFill="1" applyBorder="1" applyAlignment="1" applyProtection="1">
      <alignment horizontal="center" wrapText="1"/>
    </xf>
    <xf numFmtId="0" fontId="47" fillId="0" borderId="70" xfId="0" applyFont="1" applyFill="1" applyBorder="1" applyAlignment="1" applyProtection="1">
      <alignment horizontal="center" wrapText="1"/>
    </xf>
    <xf numFmtId="0" fontId="47" fillId="0" borderId="71" xfId="0" applyFont="1" applyFill="1" applyBorder="1" applyAlignment="1" applyProtection="1">
      <alignment horizontal="center" wrapText="1"/>
    </xf>
    <xf numFmtId="0" fontId="47" fillId="0" borderId="3" xfId="0" applyFont="1" applyFill="1" applyBorder="1" applyAlignment="1" applyProtection="1">
      <alignment horizontal="center" wrapText="1"/>
    </xf>
    <xf numFmtId="49" fontId="47" fillId="0" borderId="66" xfId="0" applyNumberFormat="1" applyFont="1" applyFill="1" applyBorder="1" applyAlignment="1" applyProtection="1">
      <alignment horizontal="center" wrapText="1"/>
    </xf>
    <xf numFmtId="49" fontId="47" fillId="0" borderId="67" xfId="0" applyNumberFormat="1" applyFont="1" applyFill="1" applyBorder="1" applyAlignment="1" applyProtection="1">
      <alignment horizontal="center" wrapText="1"/>
    </xf>
    <xf numFmtId="49" fontId="47" fillId="0" borderId="68" xfId="0" applyNumberFormat="1" applyFont="1" applyFill="1" applyBorder="1" applyAlignment="1" applyProtection="1">
      <alignment horizontal="center" wrapText="1"/>
    </xf>
    <xf numFmtId="0" fontId="47" fillId="0" borderId="65" xfId="0" applyFont="1" applyFill="1" applyBorder="1" applyAlignment="1" applyProtection="1">
      <alignment horizontal="left" vertical="center" textRotation="90" wrapText="1"/>
    </xf>
    <xf numFmtId="0" fontId="47" fillId="0" borderId="0" xfId="0" applyFont="1" applyFill="1" applyBorder="1" applyAlignment="1" applyProtection="1">
      <alignment horizontal="left" vertical="center" textRotation="90" wrapText="1"/>
    </xf>
    <xf numFmtId="0" fontId="47" fillId="0" borderId="15" xfId="0" applyFont="1" applyFill="1" applyBorder="1" applyAlignment="1" applyProtection="1">
      <alignment horizontal="left" vertical="center" textRotation="90" wrapText="1"/>
    </xf>
    <xf numFmtId="0" fontId="82" fillId="0" borderId="31" xfId="0" applyFont="1" applyFill="1" applyBorder="1" applyAlignment="1" applyProtection="1">
      <alignment vertical="center"/>
    </xf>
    <xf numFmtId="0" fontId="82" fillId="0" borderId="32" xfId="0" applyFont="1" applyFill="1" applyBorder="1" applyAlignment="1" applyProtection="1">
      <alignment vertical="center"/>
    </xf>
    <xf numFmtId="0" fontId="82" fillId="0" borderId="33" xfId="0" applyFont="1" applyFill="1" applyBorder="1" applyAlignment="1" applyProtection="1">
      <alignment vertical="center"/>
    </xf>
    <xf numFmtId="0" fontId="83" fillId="12" borderId="16" xfId="0" applyFont="1" applyFill="1" applyBorder="1" applyAlignment="1" applyProtection="1">
      <alignment horizontal="left" vertical="center"/>
    </xf>
    <xf numFmtId="0" fontId="83" fillId="6" borderId="25" xfId="0" applyFont="1" applyFill="1" applyBorder="1" applyAlignment="1" applyProtection="1">
      <alignment horizontal="center" vertical="center"/>
    </xf>
    <xf numFmtId="0" fontId="83" fillId="6" borderId="56" xfId="0" applyFont="1" applyFill="1" applyBorder="1" applyAlignment="1" applyProtection="1">
      <alignment horizontal="center" vertical="center"/>
    </xf>
    <xf numFmtId="0" fontId="83" fillId="6" borderId="72" xfId="0" applyFont="1" applyFill="1" applyBorder="1" applyAlignment="1" applyProtection="1">
      <alignment horizontal="center" vertical="center"/>
    </xf>
    <xf numFmtId="0" fontId="76" fillId="6" borderId="35" xfId="0" applyFont="1" applyFill="1" applyBorder="1" applyAlignment="1" applyProtection="1">
      <alignment horizontal="center" vertical="center"/>
    </xf>
    <xf numFmtId="1" fontId="76" fillId="6" borderId="56" xfId="0" applyNumberFormat="1" applyFont="1" applyFill="1" applyBorder="1" applyAlignment="1" applyProtection="1">
      <alignment horizontal="center" vertical="center"/>
    </xf>
    <xf numFmtId="1" fontId="76" fillId="6" borderId="35" xfId="0" applyNumberFormat="1" applyFont="1" applyFill="1" applyBorder="1" applyAlignment="1" applyProtection="1">
      <alignment horizontal="center" vertical="center"/>
    </xf>
    <xf numFmtId="0" fontId="84" fillId="6" borderId="56" xfId="0" applyFont="1" applyFill="1" applyBorder="1" applyAlignment="1" applyProtection="1">
      <alignment horizontal="center" vertical="center"/>
    </xf>
    <xf numFmtId="0" fontId="35" fillId="6" borderId="35" xfId="0" applyFont="1" applyFill="1" applyBorder="1" applyAlignment="1" applyProtection="1">
      <alignment horizontal="center" vertical="center"/>
    </xf>
    <xf numFmtId="0" fontId="18" fillId="6" borderId="72" xfId="0" applyFont="1" applyFill="1" applyBorder="1" applyAlignment="1" applyProtection="1">
      <alignment horizontal="center" vertical="center"/>
    </xf>
    <xf numFmtId="1" fontId="83" fillId="6" borderId="35" xfId="0" applyNumberFormat="1" applyFont="1" applyFill="1" applyBorder="1" applyAlignment="1" applyProtection="1">
      <alignment horizontal="center" vertical="center"/>
    </xf>
    <xf numFmtId="1" fontId="83" fillId="6" borderId="17" xfId="0" applyNumberFormat="1" applyFont="1" applyFill="1" applyBorder="1" applyAlignment="1" applyProtection="1">
      <alignment horizontal="center" vertical="center"/>
    </xf>
    <xf numFmtId="0" fontId="83" fillId="6" borderId="16" xfId="0" applyFont="1" applyFill="1" applyBorder="1" applyAlignment="1" applyProtection="1">
      <alignment horizontal="left" vertical="center"/>
    </xf>
    <xf numFmtId="0" fontId="83" fillId="6" borderId="24" xfId="0" applyFont="1" applyFill="1" applyBorder="1" applyAlignment="1" applyProtection="1">
      <alignment horizontal="center" vertical="center"/>
    </xf>
    <xf numFmtId="0" fontId="83" fillId="6" borderId="50" xfId="0" applyFont="1" applyFill="1" applyBorder="1" applyAlignment="1" applyProtection="1">
      <alignment horizontal="center" vertical="center"/>
    </xf>
    <xf numFmtId="0" fontId="76" fillId="6" borderId="25" xfId="0" applyFont="1" applyFill="1" applyBorder="1" applyAlignment="1" applyProtection="1">
      <alignment horizontal="center" vertical="center"/>
    </xf>
    <xf numFmtId="1" fontId="76" fillId="6" borderId="24" xfId="0" applyNumberFormat="1" applyFont="1" applyFill="1" applyBorder="1" applyAlignment="1" applyProtection="1">
      <alignment horizontal="center" vertical="center"/>
    </xf>
    <xf numFmtId="1" fontId="76" fillId="6" borderId="25" xfId="0" applyNumberFormat="1" applyFont="1" applyFill="1" applyBorder="1" applyAlignment="1" applyProtection="1">
      <alignment horizontal="center" vertical="center"/>
    </xf>
    <xf numFmtId="1" fontId="76" fillId="6" borderId="38" xfId="0" applyNumberFormat="1" applyFont="1" applyFill="1" applyBorder="1" applyAlignment="1" applyProtection="1">
      <alignment horizontal="center" vertical="center"/>
    </xf>
    <xf numFmtId="1" fontId="83" fillId="6" borderId="50" xfId="0" applyNumberFormat="1" applyFont="1" applyFill="1" applyBorder="1" applyAlignment="1" applyProtection="1">
      <alignment horizontal="center" vertical="center"/>
    </xf>
    <xf numFmtId="1" fontId="83" fillId="6" borderId="24" xfId="0" applyNumberFormat="1" applyFont="1" applyFill="1" applyBorder="1" applyAlignment="1" applyProtection="1">
      <alignment horizontal="center" vertical="center"/>
    </xf>
    <xf numFmtId="1" fontId="83" fillId="6" borderId="25" xfId="0" applyNumberFormat="1" applyFont="1" applyFill="1" applyBorder="1" applyAlignment="1" applyProtection="1">
      <alignment horizontal="center" vertical="center"/>
    </xf>
    <xf numFmtId="1" fontId="83" fillId="6" borderId="23" xfId="0" applyNumberFormat="1" applyFont="1" applyFill="1" applyBorder="1" applyAlignment="1" applyProtection="1">
      <alignment horizontal="center" vertical="center"/>
    </xf>
    <xf numFmtId="0" fontId="85" fillId="6" borderId="16" xfId="0" applyFont="1" applyFill="1" applyBorder="1" applyAlignment="1" applyProtection="1">
      <alignment horizontal="left" vertical="center"/>
    </xf>
    <xf numFmtId="1" fontId="76" fillId="6" borderId="52" xfId="0" applyNumberFormat="1" applyFont="1" applyFill="1" applyBorder="1" applyAlignment="1" applyProtection="1">
      <alignment horizontal="center" vertical="center"/>
    </xf>
    <xf numFmtId="1" fontId="83" fillId="6" borderId="20" xfId="0" applyNumberFormat="1" applyFont="1" applyFill="1" applyBorder="1" applyAlignment="1" applyProtection="1">
      <alignment horizontal="center" vertical="center"/>
    </xf>
    <xf numFmtId="1" fontId="83" fillId="6" borderId="87" xfId="0" applyNumberFormat="1" applyFont="1" applyFill="1" applyBorder="1" applyAlignment="1" applyProtection="1">
      <alignment horizontal="center" vertical="center"/>
    </xf>
    <xf numFmtId="1" fontId="76" fillId="6" borderId="51" xfId="0" applyNumberFormat="1" applyFont="1" applyFill="1" applyBorder="1" applyAlignment="1" applyProtection="1">
      <alignment horizontal="center" vertical="center"/>
    </xf>
    <xf numFmtId="1" fontId="76" fillId="6" borderId="20" xfId="0" applyNumberFormat="1" applyFont="1" applyFill="1" applyBorder="1" applyAlignment="1" applyProtection="1">
      <alignment horizontal="center" vertical="center"/>
    </xf>
    <xf numFmtId="0" fontId="11" fillId="6" borderId="84" xfId="0" applyFont="1" applyFill="1" applyBorder="1" applyAlignment="1" applyProtection="1">
      <alignment horizontal="center" vertical="center"/>
    </xf>
    <xf numFmtId="1" fontId="76" fillId="6" borderId="47" xfId="0" applyNumberFormat="1" applyFont="1" applyFill="1" applyBorder="1" applyAlignment="1" applyProtection="1">
      <alignment horizontal="center" vertical="center"/>
    </xf>
    <xf numFmtId="0" fontId="83" fillId="6" borderId="46" xfId="0" applyFont="1" applyFill="1" applyBorder="1" applyAlignment="1" applyProtection="1">
      <alignment horizontal="center" vertical="center"/>
    </xf>
    <xf numFmtId="0" fontId="11" fillId="6" borderId="85" xfId="0" applyFont="1" applyFill="1" applyBorder="1" applyAlignment="1" applyProtection="1">
      <alignment horizontal="center" vertical="center"/>
    </xf>
    <xf numFmtId="0" fontId="83" fillId="6" borderId="52" xfId="0" applyFont="1" applyFill="1" applyBorder="1" applyAlignment="1" applyProtection="1">
      <alignment horizontal="center" vertical="center"/>
    </xf>
    <xf numFmtId="0" fontId="83" fillId="6" borderId="20" xfId="0" applyNumberFormat="1" applyFont="1" applyFill="1" applyBorder="1" applyAlignment="1" applyProtection="1">
      <alignment horizontal="center" vertical="center"/>
    </xf>
    <xf numFmtId="1" fontId="83" fillId="6" borderId="85" xfId="0" applyNumberFormat="1" applyFont="1" applyFill="1" applyBorder="1" applyAlignment="1" applyProtection="1">
      <alignment horizontal="center" vertical="center"/>
    </xf>
    <xf numFmtId="1" fontId="76" fillId="6" borderId="85" xfId="0" applyNumberFormat="1" applyFont="1" applyFill="1" applyBorder="1" applyAlignment="1" applyProtection="1">
      <alignment horizontal="center" vertical="center"/>
    </xf>
    <xf numFmtId="0" fontId="11" fillId="6" borderId="16" xfId="0" applyFont="1" applyFill="1" applyBorder="1" applyAlignment="1" applyProtection="1">
      <alignment horizontal="left" vertical="center"/>
    </xf>
    <xf numFmtId="0" fontId="83" fillId="6" borderId="23" xfId="0" applyFont="1" applyFill="1" applyBorder="1" applyAlignment="1" applyProtection="1">
      <alignment horizontal="center" vertical="center"/>
    </xf>
    <xf numFmtId="1" fontId="76" fillId="6" borderId="37" xfId="0" applyNumberFormat="1" applyFont="1" applyFill="1" applyBorder="1" applyAlignment="1" applyProtection="1">
      <alignment horizontal="center" vertical="center"/>
    </xf>
    <xf numFmtId="1" fontId="83" fillId="6" borderId="42" xfId="0" applyNumberFormat="1" applyFont="1" applyFill="1" applyBorder="1" applyAlignment="1" applyProtection="1">
      <alignment horizontal="center" vertical="center"/>
    </xf>
    <xf numFmtId="1" fontId="83" fillId="6" borderId="26" xfId="0" applyNumberFormat="1" applyFont="1" applyFill="1" applyBorder="1" applyAlignment="1" applyProtection="1">
      <alignment horizontal="center" vertical="center"/>
    </xf>
    <xf numFmtId="0" fontId="83" fillId="6" borderId="45" xfId="0" applyFont="1" applyFill="1" applyBorder="1" applyAlignment="1" applyProtection="1">
      <alignment horizontal="center" vertical="center"/>
    </xf>
    <xf numFmtId="0" fontId="83" fillId="6" borderId="49" xfId="0" applyFont="1" applyFill="1" applyBorder="1" applyAlignment="1" applyProtection="1">
      <alignment horizontal="center" vertical="center"/>
    </xf>
    <xf numFmtId="1" fontId="76" fillId="6" borderId="46" xfId="0" applyNumberFormat="1" applyFont="1" applyFill="1" applyBorder="1" applyAlignment="1" applyProtection="1">
      <alignment horizontal="center" vertical="center"/>
    </xf>
    <xf numFmtId="1" fontId="76" fillId="6" borderId="48" xfId="0" applyNumberFormat="1" applyFont="1" applyFill="1" applyBorder="1" applyAlignment="1" applyProtection="1">
      <alignment horizontal="center" vertical="center"/>
    </xf>
    <xf numFmtId="0" fontId="86" fillId="12" borderId="85" xfId="0" applyFont="1" applyFill="1" applyBorder="1" applyAlignment="1" applyProtection="1">
      <alignment horizontal="center" vertical="center"/>
    </xf>
    <xf numFmtId="1" fontId="76" fillId="6" borderId="22" xfId="0" applyNumberFormat="1" applyFont="1" applyFill="1" applyBorder="1" applyAlignment="1" applyProtection="1">
      <alignment horizontal="center" vertical="center"/>
    </xf>
    <xf numFmtId="1" fontId="83" fillId="6" borderId="89" xfId="0" applyNumberFormat="1" applyFont="1" applyFill="1" applyBorder="1" applyAlignment="1" applyProtection="1">
      <alignment horizontal="center" vertical="center"/>
    </xf>
    <xf numFmtId="0" fontId="83" fillId="6" borderId="17" xfId="0" applyFont="1" applyFill="1" applyBorder="1" applyAlignment="1" applyProtection="1">
      <alignment horizontal="center" vertical="center"/>
    </xf>
    <xf numFmtId="1" fontId="83" fillId="6" borderId="49" xfId="0" applyNumberFormat="1" applyFont="1" applyFill="1" applyBorder="1" applyAlignment="1" applyProtection="1">
      <alignment horizontal="center" vertical="center"/>
    </xf>
    <xf numFmtId="1" fontId="76" fillId="6" borderId="16" xfId="0" applyNumberFormat="1" applyFont="1" applyFill="1" applyBorder="1" applyAlignment="1" applyProtection="1">
      <alignment horizontal="center" vertical="center"/>
    </xf>
    <xf numFmtId="0" fontId="11" fillId="12" borderId="85" xfId="0" applyFont="1" applyFill="1" applyBorder="1" applyAlignment="1" applyProtection="1">
      <alignment horizontal="center" vertical="center"/>
    </xf>
    <xf numFmtId="1" fontId="83" fillId="6" borderId="45" xfId="0" applyNumberFormat="1" applyFont="1" applyFill="1" applyBorder="1" applyAlignment="1" applyProtection="1">
      <alignment horizontal="center" vertical="center"/>
    </xf>
    <xf numFmtId="0" fontId="83" fillId="6" borderId="20" xfId="0" applyFont="1" applyFill="1" applyBorder="1" applyAlignment="1" applyProtection="1">
      <alignment horizontal="center" vertical="center"/>
    </xf>
    <xf numFmtId="1" fontId="11" fillId="6" borderId="85" xfId="0" applyNumberFormat="1" applyFont="1" applyFill="1" applyBorder="1" applyAlignment="1" applyProtection="1">
      <alignment horizontal="center" vertical="center"/>
    </xf>
    <xf numFmtId="0" fontId="11" fillId="6" borderId="88" xfId="0" applyFont="1" applyFill="1" applyBorder="1" applyAlignment="1" applyProtection="1">
      <alignment horizontal="center" vertical="center"/>
    </xf>
    <xf numFmtId="0" fontId="11" fillId="6" borderId="57" xfId="0" applyFont="1" applyFill="1" applyBorder="1" applyAlignment="1" applyProtection="1">
      <alignment horizontal="left" vertical="center"/>
    </xf>
    <xf numFmtId="0" fontId="83" fillId="6" borderId="61" xfId="0" applyFont="1" applyFill="1" applyBorder="1" applyAlignment="1" applyProtection="1">
      <alignment horizontal="center" vertical="center"/>
    </xf>
    <xf numFmtId="0" fontId="83" fillId="6" borderId="59" xfId="0" applyFont="1" applyFill="1" applyBorder="1" applyAlignment="1" applyProtection="1">
      <alignment horizontal="center" vertical="center"/>
    </xf>
    <xf numFmtId="0" fontId="76" fillId="6" borderId="62" xfId="0" applyFont="1" applyFill="1" applyBorder="1" applyAlignment="1" applyProtection="1">
      <alignment horizontal="center" vertical="center"/>
    </xf>
    <xf numFmtId="1" fontId="76" fillId="6" borderId="61" xfId="0" applyNumberFormat="1" applyFont="1" applyFill="1" applyBorder="1" applyAlignment="1" applyProtection="1">
      <alignment horizontal="center" vertical="center"/>
    </xf>
    <xf numFmtId="1" fontId="76" fillId="6" borderId="73" xfId="0" applyNumberFormat="1" applyFont="1" applyFill="1" applyBorder="1" applyAlignment="1" applyProtection="1">
      <alignment horizontal="center" vertical="center"/>
    </xf>
    <xf numFmtId="0" fontId="83" fillId="6" borderId="57" xfId="0" applyFont="1" applyFill="1" applyBorder="1" applyAlignment="1" applyProtection="1">
      <alignment horizontal="center" vertical="center"/>
    </xf>
    <xf numFmtId="1" fontId="83" fillId="6" borderId="86" xfId="0" applyNumberFormat="1" applyFont="1" applyFill="1" applyBorder="1" applyAlignment="1" applyProtection="1">
      <alignment horizontal="center" vertical="center"/>
    </xf>
    <xf numFmtId="1" fontId="76" fillId="6" borderId="60" xfId="0" applyNumberFormat="1" applyFont="1" applyFill="1" applyBorder="1" applyAlignment="1" applyProtection="1">
      <alignment horizontal="center" vertical="center"/>
    </xf>
    <xf numFmtId="1" fontId="83" fillId="6" borderId="59" xfId="0" applyNumberFormat="1" applyFont="1" applyFill="1" applyBorder="1" applyAlignment="1" applyProtection="1">
      <alignment horizontal="center" vertical="center"/>
    </xf>
    <xf numFmtId="0" fontId="83" fillId="6" borderId="62" xfId="0" applyFont="1" applyFill="1" applyBorder="1" applyAlignment="1" applyProtection="1">
      <alignment horizontal="center" vertical="center"/>
    </xf>
    <xf numFmtId="1" fontId="83" fillId="6" borderId="58" xfId="0" applyNumberFormat="1" applyFont="1" applyFill="1" applyBorder="1" applyAlignment="1" applyProtection="1">
      <alignment horizontal="center" vertical="center"/>
    </xf>
    <xf numFmtId="0" fontId="83" fillId="0" borderId="20" xfId="0" applyFont="1" applyFill="1" applyBorder="1" applyAlignment="1" applyProtection="1">
      <alignment vertical="center"/>
    </xf>
    <xf numFmtId="0" fontId="83" fillId="0" borderId="21" xfId="0" applyFont="1" applyFill="1" applyBorder="1" applyAlignment="1" applyProtection="1">
      <alignment vertical="center" wrapText="1"/>
    </xf>
    <xf numFmtId="0" fontId="83" fillId="0" borderId="21" xfId="0" applyFont="1" applyFill="1" applyBorder="1" applyAlignment="1" applyProtection="1">
      <alignment horizontal="right" vertical="center" wrapText="1"/>
    </xf>
    <xf numFmtId="0" fontId="83" fillId="0" borderId="23" xfId="0" applyFont="1" applyFill="1" applyBorder="1" applyAlignment="1" applyProtection="1">
      <alignment vertical="center" wrapText="1"/>
    </xf>
    <xf numFmtId="0" fontId="83" fillId="0" borderId="20" xfId="0" applyFont="1" applyFill="1" applyBorder="1" applyAlignment="1" applyProtection="1">
      <alignment horizontal="right" vertical="center"/>
    </xf>
    <xf numFmtId="0" fontId="83" fillId="0" borderId="4" xfId="0" applyFont="1" applyFill="1" applyBorder="1" applyAlignment="1" applyProtection="1">
      <alignment horizontal="right"/>
    </xf>
    <xf numFmtId="0" fontId="83" fillId="0" borderId="12" xfId="0" applyFont="1" applyFill="1" applyBorder="1" applyProtection="1"/>
    <xf numFmtId="0" fontId="83" fillId="0" borderId="12" xfId="0" applyFont="1" applyFill="1" applyBorder="1" applyAlignment="1" applyProtection="1">
      <alignment horizontal="right"/>
    </xf>
    <xf numFmtId="0" fontId="83" fillId="0" borderId="12" xfId="0" applyFont="1" applyFill="1" applyBorder="1" applyAlignment="1" applyProtection="1"/>
    <xf numFmtId="0" fontId="77" fillId="0" borderId="31" xfId="0" applyFont="1" applyFill="1" applyBorder="1" applyAlignment="1" applyProtection="1">
      <alignment vertical="center"/>
    </xf>
    <xf numFmtId="0" fontId="92" fillId="0" borderId="32" xfId="0" applyFont="1" applyFill="1" applyBorder="1" applyAlignment="1" applyProtection="1">
      <alignment vertical="center"/>
    </xf>
    <xf numFmtId="0" fontId="82" fillId="0" borderId="15" xfId="0" applyFont="1" applyFill="1" applyBorder="1" applyAlignment="1" applyProtection="1">
      <alignment horizontal="right" vertical="top" wrapText="1"/>
    </xf>
    <xf numFmtId="0" fontId="93" fillId="0" borderId="10" xfId="0" applyFont="1" applyFill="1" applyBorder="1" applyAlignment="1" applyProtection="1">
      <alignment horizontal="center" vertical="top" wrapText="1"/>
    </xf>
    <xf numFmtId="0" fontId="83" fillId="0" borderId="27" xfId="0" applyFont="1" applyFill="1" applyBorder="1" applyAlignment="1" applyProtection="1">
      <alignment horizontal="center" wrapText="1"/>
    </xf>
    <xf numFmtId="0" fontId="83" fillId="0" borderId="55" xfId="0" applyFont="1" applyFill="1" applyBorder="1" applyAlignment="1" applyProtection="1">
      <alignment horizontal="center" wrapText="1"/>
    </xf>
    <xf numFmtId="0" fontId="83" fillId="0" borderId="18" xfId="0" applyFont="1" applyFill="1" applyBorder="1" applyAlignment="1" applyProtection="1">
      <alignment horizontal="center" wrapText="1"/>
    </xf>
    <xf numFmtId="0" fontId="83" fillId="0" borderId="54" xfId="0" applyFont="1" applyFill="1" applyBorder="1" applyAlignment="1" applyProtection="1">
      <alignment horizontal="center" wrapText="1"/>
    </xf>
    <xf numFmtId="0" fontId="95" fillId="6" borderId="20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top"/>
    </xf>
    <xf numFmtId="0" fontId="64" fillId="21" borderId="132" xfId="0" applyNumberFormat="1" applyFont="1" applyFill="1" applyBorder="1" applyAlignment="1" applyProtection="1">
      <alignment horizontal="center" vertical="center"/>
    </xf>
    <xf numFmtId="0" fontId="64" fillId="21" borderId="36" xfId="0" applyNumberFormat="1" applyFont="1" applyFill="1" applyBorder="1" applyAlignment="1" applyProtection="1">
      <alignment horizontal="center" vertical="center"/>
    </xf>
    <xf numFmtId="0" fontId="64" fillId="21" borderId="133" xfId="0" applyNumberFormat="1" applyFont="1" applyFill="1" applyBorder="1" applyAlignment="1" applyProtection="1">
      <alignment horizontal="center" vertical="center"/>
    </xf>
    <xf numFmtId="1" fontId="5" fillId="0" borderId="28" xfId="0" applyNumberFormat="1" applyFont="1" applyBorder="1" applyAlignment="1" applyProtection="1">
      <alignment horizontal="center"/>
    </xf>
    <xf numFmtId="1" fontId="5" fillId="0" borderId="52" xfId="0" applyNumberFormat="1" applyFont="1" applyBorder="1" applyAlignment="1" applyProtection="1">
      <alignment horizontal="center"/>
    </xf>
    <xf numFmtId="1" fontId="10" fillId="0" borderId="52" xfId="0" applyNumberFormat="1" applyFont="1" applyBorder="1" applyAlignment="1" applyProtection="1">
      <alignment horizontal="center"/>
    </xf>
    <xf numFmtId="1" fontId="5" fillId="3" borderId="52" xfId="0" applyNumberFormat="1" applyFont="1" applyFill="1" applyBorder="1" applyAlignment="1" applyProtection="1">
      <alignment horizontal="center"/>
    </xf>
    <xf numFmtId="1" fontId="22" fillId="3" borderId="52" xfId="0" applyNumberFormat="1" applyFont="1" applyFill="1" applyBorder="1" applyAlignment="1" applyProtection="1">
      <alignment horizontal="center"/>
    </xf>
    <xf numFmtId="1" fontId="5" fillId="0" borderId="29" xfId="0" applyNumberFormat="1" applyFont="1" applyBorder="1" applyAlignment="1" applyProtection="1">
      <alignment horizontal="center"/>
    </xf>
    <xf numFmtId="1" fontId="5" fillId="0" borderId="134" xfId="0" applyNumberFormat="1" applyFont="1" applyBorder="1" applyAlignment="1" applyProtection="1">
      <alignment horizontal="center"/>
    </xf>
    <xf numFmtId="1" fontId="5" fillId="0" borderId="26" xfId="0" applyNumberFormat="1" applyFont="1" applyBorder="1" applyAlignment="1" applyProtection="1">
      <alignment horizontal="center"/>
    </xf>
    <xf numFmtId="1" fontId="5" fillId="0" borderId="54" xfId="0" applyNumberFormat="1" applyFont="1" applyFill="1" applyBorder="1" applyAlignment="1" applyProtection="1">
      <alignment horizontal="center"/>
    </xf>
    <xf numFmtId="1" fontId="5" fillId="3" borderId="28" xfId="0" applyNumberFormat="1" applyFont="1" applyFill="1" applyBorder="1" applyAlignment="1" applyProtection="1">
      <alignment horizontal="center"/>
    </xf>
    <xf numFmtId="1" fontId="5" fillId="3" borderId="26" xfId="0" applyNumberFormat="1" applyFont="1" applyFill="1" applyBorder="1" applyAlignment="1" applyProtection="1">
      <alignment horizontal="center"/>
    </xf>
    <xf numFmtId="1" fontId="5" fillId="3" borderId="54" xfId="0" applyNumberFormat="1" applyFont="1" applyFill="1" applyBorder="1" applyAlignment="1" applyProtection="1">
      <alignment horizontal="center"/>
    </xf>
    <xf numFmtId="1" fontId="5" fillId="3" borderId="29" xfId="0" applyNumberFormat="1" applyFont="1" applyFill="1" applyBorder="1" applyAlignment="1" applyProtection="1">
      <alignment horizontal="center"/>
    </xf>
    <xf numFmtId="1" fontId="5" fillId="0" borderId="54" xfId="0" applyNumberFormat="1" applyFont="1" applyBorder="1" applyAlignment="1" applyProtection="1">
      <alignment horizontal="center"/>
    </xf>
    <xf numFmtId="1" fontId="5" fillId="3" borderId="52" xfId="0" quotePrefix="1" applyNumberFormat="1" applyFont="1" applyFill="1" applyBorder="1" applyAlignment="1" applyProtection="1">
      <alignment horizontal="center"/>
    </xf>
    <xf numFmtId="1" fontId="5" fillId="0" borderId="52" xfId="0" applyNumberFormat="1" applyFont="1" applyFill="1" applyBorder="1" applyAlignment="1" applyProtection="1">
      <alignment horizontal="center"/>
    </xf>
    <xf numFmtId="1" fontId="5" fillId="3" borderId="43" xfId="0" applyNumberFormat="1" applyFont="1" applyFill="1" applyBorder="1" applyAlignment="1" applyProtection="1">
      <alignment horizontal="center"/>
    </xf>
    <xf numFmtId="1" fontId="5" fillId="0" borderId="135" xfId="0" applyNumberFormat="1" applyFont="1" applyBorder="1" applyAlignment="1" applyProtection="1">
      <alignment horizontal="center"/>
    </xf>
    <xf numFmtId="1" fontId="5" fillId="0" borderId="29" xfId="0" applyNumberFormat="1" applyFont="1" applyFill="1" applyBorder="1" applyAlignment="1" applyProtection="1">
      <alignment horizontal="center"/>
    </xf>
    <xf numFmtId="1" fontId="5" fillId="0" borderId="39" xfId="0" applyNumberFormat="1" applyFont="1" applyBorder="1" applyAlignment="1" applyProtection="1">
      <alignment horizontal="center"/>
    </xf>
    <xf numFmtId="1" fontId="5" fillId="0" borderId="78" xfId="0" applyNumberFormat="1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0" fontId="5" fillId="0" borderId="134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65" fillId="21" borderId="133" xfId="0" applyNumberFormat="1" applyFont="1" applyFill="1" applyBorder="1" applyAlignment="1" applyProtection="1">
      <alignment horizontal="center" vertical="center"/>
    </xf>
    <xf numFmtId="1" fontId="10" fillId="3" borderId="26" xfId="0" applyNumberFormat="1" applyFont="1" applyFill="1" applyBorder="1" applyAlignment="1" applyProtection="1">
      <alignment horizontal="center"/>
    </xf>
    <xf numFmtId="1" fontId="5" fillId="0" borderId="26" xfId="0" applyNumberFormat="1" applyFont="1" applyFill="1" applyBorder="1" applyAlignment="1" applyProtection="1">
      <alignment horizontal="center"/>
    </xf>
    <xf numFmtId="1" fontId="5" fillId="3" borderId="134" xfId="0" applyNumberFormat="1" applyFont="1" applyFill="1" applyBorder="1" applyAlignment="1" applyProtection="1">
      <alignment horizontal="center"/>
    </xf>
    <xf numFmtId="1" fontId="5" fillId="0" borderId="28" xfId="0" applyNumberFormat="1" applyFont="1" applyFill="1" applyBorder="1" applyAlignment="1" applyProtection="1">
      <alignment horizontal="center"/>
    </xf>
    <xf numFmtId="1" fontId="5" fillId="0" borderId="134" xfId="0" applyNumberFormat="1" applyFont="1" applyFill="1" applyBorder="1" applyAlignment="1" applyProtection="1">
      <alignment horizontal="center"/>
    </xf>
    <xf numFmtId="1" fontId="5" fillId="0" borderId="26" xfId="0" applyNumberFormat="1" applyFont="1" applyFill="1" applyBorder="1" applyProtection="1"/>
    <xf numFmtId="1" fontId="5" fillId="0" borderId="26" xfId="0" applyNumberFormat="1" applyFont="1" applyBorder="1" applyProtection="1"/>
    <xf numFmtId="1" fontId="5" fillId="0" borderId="43" xfId="0" applyNumberFormat="1" applyFont="1" applyBorder="1" applyAlignment="1" applyProtection="1">
      <alignment horizontal="center"/>
    </xf>
    <xf numFmtId="1" fontId="5" fillId="0" borderId="136" xfId="0" applyNumberFormat="1" applyFont="1" applyBorder="1" applyAlignment="1" applyProtection="1">
      <alignment horizontal="center"/>
    </xf>
    <xf numFmtId="1" fontId="5" fillId="0" borderId="137" xfId="0" applyNumberFormat="1" applyFont="1" applyFill="1" applyBorder="1" applyAlignment="1" applyProtection="1">
      <alignment horizontal="center"/>
    </xf>
    <xf numFmtId="0" fontId="5" fillId="3" borderId="134" xfId="0" applyFont="1" applyFill="1" applyBorder="1" applyAlignment="1" applyProtection="1">
      <alignment horizontal="center"/>
    </xf>
    <xf numFmtId="0" fontId="5" fillId="3" borderId="54" xfId="0" applyFont="1" applyFill="1" applyBorder="1" applyAlignment="1" applyProtection="1">
      <alignment horizontal="center"/>
    </xf>
    <xf numFmtId="1" fontId="10" fillId="3" borderId="52" xfId="0" applyNumberFormat="1" applyFont="1" applyFill="1" applyBorder="1" applyAlignment="1" applyProtection="1">
      <alignment horizontal="center"/>
    </xf>
    <xf numFmtId="1" fontId="10" fillId="0" borderId="26" xfId="0" applyNumberFormat="1" applyFont="1" applyBorder="1" applyAlignment="1" applyProtection="1">
      <alignment horizontal="center"/>
    </xf>
    <xf numFmtId="0" fontId="5" fillId="0" borderId="52" xfId="0" applyNumberFormat="1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 vertical="center"/>
    </xf>
    <xf numFmtId="1" fontId="5" fillId="3" borderId="26" xfId="0" quotePrefix="1" applyNumberFormat="1" applyFont="1" applyFill="1" applyBorder="1" applyAlignment="1" applyProtection="1">
      <alignment horizontal="center"/>
    </xf>
    <xf numFmtId="1" fontId="22" fillId="3" borderId="26" xfId="0" applyNumberFormat="1" applyFont="1" applyFill="1" applyBorder="1" applyAlignment="1" applyProtection="1">
      <alignment horizontal="center"/>
    </xf>
    <xf numFmtId="1" fontId="5" fillId="3" borderId="39" xfId="0" applyNumberFormat="1" applyFont="1" applyFill="1" applyBorder="1" applyAlignment="1" applyProtection="1">
      <alignment horizontal="center"/>
    </xf>
    <xf numFmtId="0" fontId="5" fillId="0" borderId="134" xfId="0" applyFont="1" applyBorder="1" applyAlignment="1" applyProtection="1">
      <alignment horizontal="center" vertical="center"/>
    </xf>
    <xf numFmtId="0" fontId="64" fillId="21" borderId="136" xfId="0" applyNumberFormat="1" applyFont="1" applyFill="1" applyBorder="1" applyAlignment="1" applyProtection="1">
      <alignment horizontal="center" vertical="center"/>
    </xf>
    <xf numFmtId="1" fontId="5" fillId="0" borderId="144" xfId="0" applyNumberFormat="1" applyFont="1" applyBorder="1" applyAlignment="1" applyProtection="1">
      <alignment horizontal="center"/>
    </xf>
    <xf numFmtId="1" fontId="5" fillId="0" borderId="145" xfId="0" applyNumberFormat="1" applyFont="1" applyBorder="1" applyAlignment="1" applyProtection="1">
      <alignment horizontal="center"/>
    </xf>
    <xf numFmtId="1" fontId="10" fillId="0" borderId="145" xfId="0" applyNumberFormat="1" applyFont="1" applyBorder="1" applyAlignment="1" applyProtection="1">
      <alignment horizontal="center"/>
    </xf>
    <xf numFmtId="1" fontId="5" fillId="0" borderId="146" xfId="0" applyNumberFormat="1" applyFont="1" applyBorder="1" applyAlignment="1" applyProtection="1">
      <alignment horizontal="center"/>
    </xf>
    <xf numFmtId="1" fontId="5" fillId="3" borderId="144" xfId="0" applyNumberFormat="1" applyFont="1" applyFill="1" applyBorder="1" applyAlignment="1" applyProtection="1">
      <alignment horizontal="center"/>
    </xf>
    <xf numFmtId="1" fontId="5" fillId="3" borderId="146" xfId="0" applyNumberFormat="1" applyFont="1" applyFill="1" applyBorder="1" applyAlignment="1" applyProtection="1">
      <alignment horizontal="center"/>
    </xf>
    <xf numFmtId="0" fontId="5" fillId="0" borderId="26" xfId="0" applyNumberFormat="1" applyFont="1" applyBorder="1" applyAlignment="1" applyProtection="1">
      <alignment horizontal="center"/>
    </xf>
    <xf numFmtId="1" fontId="5" fillId="0" borderId="127" xfId="0" applyNumberFormat="1" applyFont="1" applyBorder="1" applyAlignment="1" applyProtection="1">
      <alignment horizontal="center"/>
    </xf>
    <xf numFmtId="1" fontId="5" fillId="0" borderId="147" xfId="0" applyNumberFormat="1" applyFont="1" applyBorder="1" applyAlignment="1" applyProtection="1">
      <alignment horizontal="center"/>
    </xf>
    <xf numFmtId="1" fontId="5" fillId="0" borderId="146" xfId="0" applyNumberFormat="1" applyFont="1" applyFill="1" applyBorder="1" applyAlignment="1" applyProtection="1">
      <alignment horizontal="center"/>
    </xf>
    <xf numFmtId="0" fontId="5" fillId="0" borderId="144" xfId="0" applyFont="1" applyBorder="1" applyAlignment="1" applyProtection="1">
      <alignment horizontal="center"/>
    </xf>
    <xf numFmtId="0" fontId="5" fillId="0" borderId="146" xfId="0" applyFont="1" applyBorder="1" applyAlignment="1" applyProtection="1">
      <alignment horizontal="center"/>
    </xf>
    <xf numFmtId="1" fontId="5" fillId="0" borderId="134" xfId="0" applyNumberFormat="1" applyFont="1" applyBorder="1" applyAlignment="1" applyProtection="1">
      <alignment horizontal="center" vertical="center"/>
    </xf>
    <xf numFmtId="1" fontId="5" fillId="0" borderId="148" xfId="0" quotePrefix="1" applyNumberFormat="1" applyFont="1" applyBorder="1" applyAlignment="1" applyProtection="1">
      <alignment horizontal="center" vertical="center"/>
    </xf>
    <xf numFmtId="1" fontId="5" fillId="0" borderId="129" xfId="0" quotePrefix="1" applyNumberFormat="1" applyFont="1" applyBorder="1" applyAlignment="1" applyProtection="1">
      <alignment horizontal="center" vertical="center"/>
    </xf>
    <xf numFmtId="1" fontId="5" fillId="0" borderId="149" xfId="0" quotePrefix="1" applyNumberFormat="1" applyFont="1" applyBorder="1" applyAlignment="1" applyProtection="1">
      <alignment horizontal="center" vertical="center"/>
    </xf>
    <xf numFmtId="1" fontId="5" fillId="0" borderId="150" xfId="0" quotePrefix="1" applyNumberFormat="1" applyFont="1" applyBorder="1" applyAlignment="1" applyProtection="1">
      <alignment horizontal="center" vertical="center"/>
    </xf>
    <xf numFmtId="1" fontId="34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83" xfId="0" applyFont="1" applyFill="1" applyBorder="1" applyAlignment="1" applyProtection="1">
      <alignment horizontal="left" vertical="center"/>
    </xf>
    <xf numFmtId="1" fontId="61" fillId="0" borderId="152" xfId="0" applyNumberFormat="1" applyFont="1" applyFill="1" applyBorder="1" applyAlignment="1" applyProtection="1">
      <alignment horizontal="center" vertical="top"/>
    </xf>
    <xf numFmtId="1" fontId="61" fillId="0" borderId="151" xfId="0" applyNumberFormat="1" applyFont="1" applyFill="1" applyBorder="1" applyAlignment="1" applyProtection="1">
      <alignment horizontal="center" vertical="top"/>
    </xf>
    <xf numFmtId="0" fontId="10" fillId="0" borderId="10" xfId="0" applyFont="1" applyFill="1" applyBorder="1" applyAlignment="1" applyProtection="1">
      <alignment horizontal="left" vertical="center"/>
    </xf>
    <xf numFmtId="0" fontId="49" fillId="0" borderId="95" xfId="2" applyFont="1" applyFill="1" applyBorder="1" applyAlignment="1">
      <alignment horizontal="left" vertical="center"/>
    </xf>
    <xf numFmtId="0" fontId="49" fillId="0" borderId="97" xfId="2" applyFont="1" applyFill="1" applyBorder="1" applyAlignment="1">
      <alignment horizontal="left" vertical="center" wrapText="1"/>
    </xf>
    <xf numFmtId="14" fontId="49" fillId="0" borderId="97" xfId="2" applyNumberFormat="1" applyFont="1" applyFill="1" applyBorder="1" applyAlignment="1">
      <alignment horizontal="left" vertical="center" wrapText="1"/>
    </xf>
    <xf numFmtId="0" fontId="49" fillId="0" borderId="153" xfId="2" applyFont="1" applyFill="1" applyBorder="1" applyAlignment="1">
      <alignment horizontal="left" vertical="center" wrapText="1"/>
    </xf>
    <xf numFmtId="0" fontId="9" fillId="2" borderId="2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9" fillId="0" borderId="37" xfId="0" quotePrefix="1" applyFont="1" applyBorder="1" applyAlignment="1" applyProtection="1">
      <alignment horizontal="left" vertical="distributed"/>
    </xf>
    <xf numFmtId="1" fontId="0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14" fontId="6" fillId="0" borderId="131" xfId="0" applyNumberFormat="1" applyFont="1" applyBorder="1" applyAlignment="1" applyProtection="1">
      <alignment horizontal="right" vertical="center"/>
      <protection locked="0"/>
    </xf>
    <xf numFmtId="165" fontId="6" fillId="0" borderId="47" xfId="0" applyNumberFormat="1" applyFont="1" applyBorder="1" applyAlignment="1" applyProtection="1">
      <alignment horizontal="right" vertical="center"/>
      <protection locked="0"/>
    </xf>
    <xf numFmtId="0" fontId="35" fillId="0" borderId="3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right" vertical="center"/>
    </xf>
    <xf numFmtId="0" fontId="0" fillId="17" borderId="25" xfId="0" applyNumberFormat="1" applyFill="1" applyBorder="1" applyAlignment="1" applyProtection="1">
      <alignment horizontal="center" vertical="center"/>
    </xf>
    <xf numFmtId="0" fontId="34" fillId="17" borderId="0" xfId="0" applyFont="1" applyFill="1" applyBorder="1" applyAlignment="1" applyProtection="1">
      <alignment vertical="center" wrapText="1"/>
    </xf>
    <xf numFmtId="0" fontId="6" fillId="17" borderId="13" xfId="0" applyFont="1" applyFill="1" applyBorder="1" applyAlignment="1" applyProtection="1">
      <alignment horizontal="right" vertical="center"/>
    </xf>
    <xf numFmtId="0" fontId="0" fillId="17" borderId="18" xfId="0" applyNumberForma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35" fillId="0" borderId="0" xfId="0" applyFont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6" fillId="0" borderId="0" xfId="0" applyFont="1" applyProtection="1">
      <protection locked="0"/>
    </xf>
    <xf numFmtId="0" fontId="5" fillId="0" borderId="4" xfId="0" applyFont="1" applyBorder="1" applyAlignment="1" applyProtection="1">
      <alignment horizontal="right" vertical="center"/>
    </xf>
    <xf numFmtId="0" fontId="10" fillId="0" borderId="5" xfId="0" applyFont="1" applyBorder="1" applyAlignment="1" applyProtection="1">
      <alignment horizontal="right" vertical="center"/>
    </xf>
    <xf numFmtId="0" fontId="75" fillId="0" borderId="5" xfId="0" applyFont="1" applyBorder="1" applyAlignment="1" applyProtection="1">
      <alignment horizontal="left" vertical="center"/>
    </xf>
    <xf numFmtId="0" fontId="100" fillId="0" borderId="79" xfId="2" applyNumberFormat="1" applyFont="1" applyFill="1" applyBorder="1" applyAlignment="1">
      <alignment horizontal="left" vertical="center" wrapText="1"/>
    </xf>
    <xf numFmtId="0" fontId="49" fillId="0" borderId="79" xfId="2" applyNumberFormat="1" applyFont="1" applyFill="1" applyBorder="1" applyAlignment="1">
      <alignment horizontal="left" vertical="center" wrapText="1"/>
    </xf>
    <xf numFmtId="14" fontId="5" fillId="0" borderId="0" xfId="0" applyNumberFormat="1" applyFont="1" applyBorder="1" applyAlignment="1" applyProtection="1">
      <alignment vertical="center"/>
    </xf>
    <xf numFmtId="0" fontId="5" fillId="2" borderId="31" xfId="0" applyFont="1" applyFill="1" applyBorder="1" applyAlignment="1" applyProtection="1">
      <alignment horizontal="left"/>
    </xf>
    <xf numFmtId="0" fontId="5" fillId="2" borderId="154" xfId="0" applyFont="1" applyFill="1" applyBorder="1" applyProtection="1"/>
    <xf numFmtId="0" fontId="0" fillId="0" borderId="31" xfId="0" applyFont="1" applyBorder="1" applyAlignment="1" applyProtection="1">
      <alignment vertical="center"/>
    </xf>
    <xf numFmtId="0" fontId="83" fillId="0" borderId="12" xfId="0" applyNumberFormat="1" applyFont="1" applyFill="1" applyBorder="1" applyAlignment="1" applyProtection="1">
      <alignment horizontal="left"/>
    </xf>
    <xf numFmtId="0" fontId="0" fillId="0" borderId="12" xfId="0" applyBorder="1" applyProtection="1"/>
    <xf numFmtId="49" fontId="47" fillId="0" borderId="156" xfId="2" applyNumberFormat="1" applyFont="1" applyFill="1" applyBorder="1" applyAlignment="1">
      <alignment horizontal="left" vertical="center" wrapText="1"/>
    </xf>
    <xf numFmtId="0" fontId="47" fillId="0" borderId="156" xfId="2" applyFont="1" applyFill="1" applyBorder="1" applyAlignment="1">
      <alignment horizontal="left" vertical="center"/>
    </xf>
    <xf numFmtId="0" fontId="47" fillId="0" borderId="156" xfId="2" applyFont="1" applyFill="1" applyBorder="1" applyAlignment="1">
      <alignment horizontal="left" vertical="center" wrapText="1"/>
    </xf>
    <xf numFmtId="0" fontId="47" fillId="0" borderId="157" xfId="2" applyFont="1" applyFill="1" applyBorder="1" applyAlignment="1">
      <alignment horizontal="left" vertical="center" wrapText="1"/>
    </xf>
    <xf numFmtId="0" fontId="47" fillId="0" borderId="155" xfId="2" applyFont="1" applyFill="1" applyBorder="1" applyAlignment="1">
      <alignment horizontal="center" vertical="center" wrapText="1"/>
    </xf>
    <xf numFmtId="0" fontId="36" fillId="0" borderId="79" xfId="2" applyFont="1" applyFill="1" applyBorder="1" applyAlignment="1">
      <alignment horizontal="right" vertical="center" wrapText="1"/>
    </xf>
    <xf numFmtId="0" fontId="85" fillId="12" borderId="16" xfId="0" applyFont="1" applyFill="1" applyBorder="1" applyAlignment="1" applyProtection="1">
      <alignment horizontal="left" vertical="center"/>
    </xf>
    <xf numFmtId="0" fontId="55" fillId="0" borderId="0" xfId="0" applyFont="1" applyFill="1"/>
    <xf numFmtId="0" fontId="0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14" fontId="5" fillId="0" borderId="2" xfId="0" applyNumberFormat="1" applyFont="1" applyBorder="1" applyAlignment="1" applyProtection="1">
      <alignment horizontal="center" vertical="center"/>
    </xf>
    <xf numFmtId="0" fontId="50" fillId="0" borderId="95" xfId="2" applyFont="1" applyFill="1" applyBorder="1" applyAlignment="1">
      <alignment horizontal="left" vertical="center"/>
    </xf>
    <xf numFmtId="0" fontId="47" fillId="0" borderId="64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7" fillId="0" borderId="0" xfId="2" applyFont="1" applyFill="1" applyBorder="1" applyAlignment="1">
      <alignment horizontal="left" vertical="top" wrapText="1"/>
    </xf>
    <xf numFmtId="0" fontId="33" fillId="0" borderId="0" xfId="0" applyFont="1" applyAlignment="1" applyProtection="1">
      <alignment horizontal="center" vertical="center"/>
    </xf>
    <xf numFmtId="1" fontId="61" fillId="0" borderId="31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25" fillId="0" borderId="0" xfId="0" quotePrefix="1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vertical="center"/>
    </xf>
    <xf numFmtId="1" fontId="0" fillId="0" borderId="0" xfId="0" applyNumberFormat="1" applyFont="1" applyAlignment="1" applyProtection="1">
      <alignment horizontal="left"/>
    </xf>
    <xf numFmtId="49" fontId="53" fillId="0" borderId="98" xfId="2" applyNumberFormat="1" applyFont="1" applyFill="1" applyBorder="1" applyAlignment="1" applyProtection="1">
      <alignment horizontal="center" vertical="center"/>
      <protection locked="0"/>
    </xf>
    <xf numFmtId="49" fontId="53" fillId="0" borderId="95" xfId="2" applyNumberFormat="1" applyFont="1" applyFill="1" applyBorder="1" applyAlignment="1" applyProtection="1">
      <alignment horizontal="center" vertical="center"/>
      <protection locked="0"/>
    </xf>
    <xf numFmtId="49" fontId="53" fillId="0" borderId="120" xfId="2" applyNumberFormat="1" applyFont="1" applyFill="1" applyBorder="1" applyAlignment="1" applyProtection="1">
      <alignment horizontal="center" vertical="center"/>
      <protection locked="0"/>
    </xf>
    <xf numFmtId="49" fontId="53" fillId="0" borderId="98" xfId="2" quotePrefix="1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wrapText="1"/>
    </xf>
    <xf numFmtId="0" fontId="83" fillId="6" borderId="65" xfId="0" applyFont="1" applyFill="1" applyBorder="1" applyAlignment="1" applyProtection="1">
      <alignment horizontal="left" vertical="center"/>
    </xf>
    <xf numFmtId="0" fontId="83" fillId="6" borderId="40" xfId="0" applyFont="1" applyFill="1" applyBorder="1" applyAlignment="1" applyProtection="1">
      <alignment horizontal="left" vertical="center"/>
    </xf>
    <xf numFmtId="0" fontId="83" fillId="6" borderId="24" xfId="0" applyFont="1" applyFill="1" applyBorder="1" applyAlignment="1" applyProtection="1">
      <alignment horizontal="left" vertical="center"/>
    </xf>
    <xf numFmtId="0" fontId="83" fillId="6" borderId="61" xfId="0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68" fillId="0" borderId="0" xfId="0" applyFont="1" applyAlignment="1" applyProtection="1">
      <alignment horizontal="center" vertical="center"/>
    </xf>
    <xf numFmtId="0" fontId="70" fillId="2" borderId="50" xfId="0" applyFont="1" applyFill="1" applyBorder="1" applyAlignment="1" applyProtection="1">
      <alignment horizontal="center" vertical="center" wrapText="1"/>
    </xf>
    <xf numFmtId="0" fontId="67" fillId="0" borderId="0" xfId="0" applyFont="1" applyProtection="1"/>
    <xf numFmtId="49" fontId="2" fillId="0" borderId="50" xfId="0" applyNumberFormat="1" applyFont="1" applyBorder="1" applyAlignment="1" applyProtection="1">
      <alignment horizontal="center" vertical="center" wrapText="1"/>
    </xf>
    <xf numFmtId="0" fontId="68" fillId="0" borderId="50" xfId="0" applyFont="1" applyBorder="1" applyAlignment="1" applyProtection="1">
      <alignment horizontal="left" vertical="center" wrapText="1"/>
    </xf>
    <xf numFmtId="0" fontId="67" fillId="0" borderId="5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67" fillId="0" borderId="50" xfId="0" applyFont="1" applyBorder="1" applyAlignment="1" applyProtection="1">
      <alignment horizontal="center" vertical="center" wrapText="1"/>
    </xf>
    <xf numFmtId="0" fontId="67" fillId="0" borderId="21" xfId="0" applyFont="1" applyBorder="1" applyAlignment="1" applyProtection="1">
      <alignment horizontal="center" vertical="center"/>
    </xf>
    <xf numFmtId="49" fontId="72" fillId="0" borderId="50" xfId="0" applyNumberFormat="1" applyFont="1" applyBorder="1" applyAlignment="1" applyProtection="1">
      <alignment horizontal="center" vertical="center" wrapText="1"/>
    </xf>
    <xf numFmtId="0" fontId="69" fillId="0" borderId="50" xfId="0" applyFont="1" applyBorder="1" applyAlignment="1" applyProtection="1">
      <alignment horizontal="center" vertical="center"/>
    </xf>
    <xf numFmtId="49" fontId="68" fillId="0" borderId="21" xfId="0" applyNumberFormat="1" applyFont="1" applyBorder="1" applyAlignment="1" applyProtection="1">
      <alignment horizontal="center" vertical="center" wrapText="1"/>
    </xf>
    <xf numFmtId="0" fontId="71" fillId="0" borderId="21" xfId="0" applyFont="1" applyBorder="1" applyAlignment="1" applyProtection="1">
      <alignment horizontal="left" vertical="center" wrapText="1"/>
    </xf>
    <xf numFmtId="0" fontId="67" fillId="0" borderId="21" xfId="0" applyFont="1" applyBorder="1" applyProtection="1"/>
    <xf numFmtId="0" fontId="68" fillId="0" borderId="2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68" fillId="0" borderId="50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/>
    </xf>
    <xf numFmtId="0" fontId="102" fillId="2" borderId="20" xfId="0" applyFont="1" applyFill="1" applyBorder="1" applyAlignment="1" applyProtection="1">
      <alignment horizontal="left" vertical="center"/>
    </xf>
    <xf numFmtId="0" fontId="78" fillId="3" borderId="20" xfId="0" applyFont="1" applyFill="1" applyBorder="1" applyAlignment="1" applyProtection="1">
      <alignment vertical="center"/>
    </xf>
    <xf numFmtId="0" fontId="103" fillId="3" borderId="23" xfId="0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 wrapText="1"/>
    </xf>
    <xf numFmtId="49" fontId="72" fillId="0" borderId="0" xfId="0" applyNumberFormat="1" applyFont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>
      <alignment horizontal="left" vertical="center" wrapText="1"/>
    </xf>
    <xf numFmtId="0" fontId="67" fillId="0" borderId="0" xfId="0" applyFont="1" applyBorder="1" applyAlignment="1" applyProtection="1">
      <alignment horizontal="center" vertical="center"/>
    </xf>
    <xf numFmtId="0" fontId="69" fillId="0" borderId="0" xfId="0" applyFont="1" applyBorder="1" applyAlignment="1" applyProtection="1">
      <alignment horizontal="center" vertical="center"/>
    </xf>
    <xf numFmtId="0" fontId="108" fillId="0" borderId="50" xfId="0" applyFont="1" applyBorder="1" applyAlignment="1" applyProtection="1">
      <alignment horizontal="center" vertical="center"/>
    </xf>
    <xf numFmtId="0" fontId="108" fillId="0" borderId="50" xfId="0" applyFont="1" applyFill="1" applyBorder="1" applyAlignment="1" applyProtection="1">
      <alignment horizontal="center" vertical="center"/>
    </xf>
    <xf numFmtId="0" fontId="108" fillId="10" borderId="50" xfId="0" applyFont="1" applyFill="1" applyBorder="1" applyAlignment="1" applyProtection="1">
      <alignment horizontal="center" vertical="center"/>
    </xf>
    <xf numFmtId="0" fontId="108" fillId="3" borderId="50" xfId="0" applyFont="1" applyFill="1" applyBorder="1" applyAlignment="1" applyProtection="1">
      <alignment horizontal="center" vertical="center"/>
    </xf>
    <xf numFmtId="0" fontId="108" fillId="8" borderId="50" xfId="0" applyFont="1" applyFill="1" applyBorder="1" applyAlignment="1" applyProtection="1">
      <alignment horizontal="center" vertical="center"/>
    </xf>
    <xf numFmtId="0" fontId="108" fillId="0" borderId="52" xfId="0" applyFont="1" applyFill="1" applyBorder="1" applyAlignment="1" applyProtection="1">
      <alignment horizontal="center" vertical="center"/>
    </xf>
    <xf numFmtId="0" fontId="108" fillId="0" borderId="21" xfId="0" applyFont="1" applyFill="1" applyBorder="1" applyAlignment="1" applyProtection="1">
      <alignment horizontal="center" vertical="center"/>
    </xf>
    <xf numFmtId="0" fontId="108" fillId="0" borderId="51" xfId="0" applyFont="1" applyFill="1" applyBorder="1" applyAlignment="1" applyProtection="1">
      <alignment horizontal="center" vertical="center"/>
    </xf>
    <xf numFmtId="1" fontId="108" fillId="0" borderId="50" xfId="0" applyNumberFormat="1" applyFont="1" applyFill="1" applyBorder="1" applyAlignment="1" applyProtection="1">
      <alignment horizontal="center" vertical="center"/>
    </xf>
    <xf numFmtId="0" fontId="108" fillId="0" borderId="52" xfId="0" applyFont="1" applyBorder="1" applyAlignment="1" applyProtection="1">
      <alignment horizontal="center" vertical="center"/>
    </xf>
    <xf numFmtId="0" fontId="108" fillId="0" borderId="21" xfId="0" applyFont="1" applyBorder="1" applyAlignment="1" applyProtection="1">
      <alignment horizontal="center" vertical="center"/>
    </xf>
    <xf numFmtId="0" fontId="108" fillId="0" borderId="51" xfId="0" applyFont="1" applyBorder="1" applyAlignment="1" applyProtection="1">
      <alignment horizontal="center" vertical="center"/>
    </xf>
    <xf numFmtId="1" fontId="109" fillId="0" borderId="50" xfId="0" applyNumberFormat="1" applyFont="1" applyFill="1" applyBorder="1" applyAlignment="1" applyProtection="1">
      <alignment horizontal="center" vertical="center"/>
    </xf>
    <xf numFmtId="1" fontId="109" fillId="10" borderId="50" xfId="0" applyNumberFormat="1" applyFont="1" applyFill="1" applyBorder="1" applyAlignment="1" applyProtection="1">
      <alignment horizontal="center" vertical="center"/>
    </xf>
    <xf numFmtId="0" fontId="108" fillId="8" borderId="52" xfId="0" applyFont="1" applyFill="1" applyBorder="1" applyAlignment="1" applyProtection="1">
      <alignment horizontal="center" vertical="center"/>
    </xf>
    <xf numFmtId="0" fontId="108" fillId="8" borderId="21" xfId="0" applyFont="1" applyFill="1" applyBorder="1" applyAlignment="1" applyProtection="1">
      <alignment horizontal="center" vertical="center"/>
    </xf>
    <xf numFmtId="0" fontId="108" fillId="10" borderId="21" xfId="0" applyFont="1" applyFill="1" applyBorder="1" applyAlignment="1" applyProtection="1">
      <alignment horizontal="center" vertical="center"/>
    </xf>
    <xf numFmtId="0" fontId="108" fillId="11" borderId="21" xfId="0" applyFont="1" applyFill="1" applyBorder="1" applyAlignment="1" applyProtection="1">
      <alignment horizontal="center" vertical="center"/>
    </xf>
    <xf numFmtId="0" fontId="108" fillId="7" borderId="21" xfId="0" applyFont="1" applyFill="1" applyBorder="1" applyAlignment="1" applyProtection="1">
      <alignment horizontal="center" vertical="center"/>
    </xf>
    <xf numFmtId="0" fontId="108" fillId="7" borderId="21" xfId="0" applyFont="1" applyFill="1" applyBorder="1" applyAlignment="1" applyProtection="1">
      <alignment vertical="center"/>
    </xf>
    <xf numFmtId="0" fontId="108" fillId="9" borderId="21" xfId="0" applyFont="1" applyFill="1" applyBorder="1" applyAlignment="1" applyProtection="1">
      <alignment horizontal="center" vertical="center"/>
    </xf>
    <xf numFmtId="0" fontId="108" fillId="9" borderId="51" xfId="0" applyFont="1" applyFill="1" applyBorder="1" applyAlignment="1" applyProtection="1">
      <alignment horizontal="center" vertical="center"/>
    </xf>
    <xf numFmtId="0" fontId="67" fillId="0" borderId="52" xfId="0" applyFont="1" applyBorder="1" applyAlignment="1" applyProtection="1">
      <alignment vertical="center"/>
    </xf>
    <xf numFmtId="0" fontId="67" fillId="0" borderId="21" xfId="0" applyFont="1" applyBorder="1" applyAlignment="1" applyProtection="1">
      <alignment vertical="center"/>
    </xf>
    <xf numFmtId="0" fontId="0" fillId="0" borderId="52" xfId="0" applyBorder="1" applyAlignment="1" applyProtection="1">
      <alignment horizontal="center" vertical="center"/>
    </xf>
    <xf numFmtId="0" fontId="108" fillId="24" borderId="50" xfId="0" applyFont="1" applyFill="1" applyBorder="1" applyAlignment="1" applyProtection="1">
      <alignment horizontal="center" vertical="center"/>
    </xf>
    <xf numFmtId="0" fontId="108" fillId="23" borderId="50" xfId="0" applyFont="1" applyFill="1" applyBorder="1" applyAlignment="1" applyProtection="1">
      <alignment horizontal="center" vertical="center"/>
    </xf>
    <xf numFmtId="49" fontId="6" fillId="0" borderId="79" xfId="0" applyNumberFormat="1" applyFont="1" applyBorder="1" applyAlignment="1" applyProtection="1">
      <alignment horizontal="left" vertical="center"/>
      <protection locked="0"/>
    </xf>
    <xf numFmtId="49" fontId="6" fillId="0" borderId="53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8" fillId="0" borderId="6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68" fillId="0" borderId="47" xfId="0" applyFont="1" applyBorder="1" applyAlignment="1" applyProtection="1">
      <alignment horizontal="center" vertical="center"/>
    </xf>
    <xf numFmtId="0" fontId="11" fillId="15" borderId="64" xfId="0" applyFont="1" applyFill="1" applyBorder="1" applyAlignment="1" applyProtection="1">
      <alignment horizontal="left" vertical="center" wrapText="1"/>
    </xf>
    <xf numFmtId="0" fontId="11" fillId="15" borderId="106" xfId="0" applyFont="1" applyFill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4" fillId="17" borderId="64" xfId="0" applyFont="1" applyFill="1" applyBorder="1" applyAlignment="1" applyProtection="1">
      <alignment horizontal="center" vertical="center" wrapText="1"/>
    </xf>
    <xf numFmtId="0" fontId="34" fillId="17" borderId="106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 wrapText="1"/>
      <protection locked="0"/>
    </xf>
    <xf numFmtId="0" fontId="6" fillId="0" borderId="79" xfId="0" applyFont="1" applyBorder="1" applyAlignment="1" applyProtection="1">
      <alignment horizontal="left" vertical="top" wrapText="1"/>
      <protection locked="0"/>
    </xf>
    <xf numFmtId="0" fontId="6" fillId="0" borderId="41" xfId="0" applyFont="1" applyBorder="1" applyAlignment="1" applyProtection="1">
      <alignment horizontal="left" vertical="top" wrapText="1"/>
      <protection locked="0"/>
    </xf>
    <xf numFmtId="0" fontId="6" fillId="0" borderId="48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47" xfId="0" applyFont="1" applyBorder="1" applyAlignment="1" applyProtection="1">
      <alignment horizontal="left" vertical="top" wrapText="1"/>
      <protection locked="0"/>
    </xf>
    <xf numFmtId="14" fontId="6" fillId="0" borderId="9" xfId="0" applyNumberFormat="1" applyFont="1" applyBorder="1" applyAlignment="1" applyProtection="1">
      <alignment horizontal="right" vertical="center"/>
      <protection locked="0"/>
    </xf>
    <xf numFmtId="14" fontId="6" fillId="0" borderId="8" xfId="0" applyNumberFormat="1" applyFont="1" applyBorder="1" applyAlignment="1" applyProtection="1">
      <alignment horizontal="right" vertical="center"/>
      <protection locked="0"/>
    </xf>
    <xf numFmtId="165" fontId="6" fillId="0" borderId="21" xfId="0" applyNumberFormat="1" applyFont="1" applyBorder="1" applyAlignment="1" applyProtection="1">
      <alignment horizontal="right" vertical="center"/>
      <protection locked="0"/>
    </xf>
    <xf numFmtId="165" fontId="6" fillId="0" borderId="23" xfId="0" applyNumberFormat="1" applyFont="1" applyBorder="1" applyAlignment="1" applyProtection="1">
      <alignment horizontal="right" vertical="center"/>
      <protection locked="0"/>
    </xf>
    <xf numFmtId="49" fontId="36" fillId="3" borderId="21" xfId="0" applyNumberFormat="1" applyFont="1" applyFill="1" applyBorder="1" applyAlignment="1" applyProtection="1">
      <alignment horizontal="left" vertical="center"/>
      <protection locked="0"/>
    </xf>
    <xf numFmtId="49" fontId="36" fillId="3" borderId="51" xfId="0" applyNumberFormat="1" applyFont="1" applyFill="1" applyBorder="1" applyAlignment="1" applyProtection="1">
      <alignment horizontal="left" vertical="center"/>
      <protection locked="0"/>
    </xf>
    <xf numFmtId="0" fontId="60" fillId="0" borderId="29" xfId="0" applyFont="1" applyBorder="1" applyAlignment="1" applyProtection="1">
      <alignment horizontal="right" vertical="center"/>
    </xf>
    <xf numFmtId="0" fontId="60" fillId="0" borderId="12" xfId="0" applyFont="1" applyBorder="1" applyAlignment="1" applyProtection="1">
      <alignment horizontal="right" vertical="center"/>
    </xf>
    <xf numFmtId="49" fontId="6" fillId="0" borderId="28" xfId="0" applyNumberFormat="1" applyFont="1" applyBorder="1" applyAlignment="1" applyProtection="1">
      <alignment horizontal="right" vertical="center"/>
    </xf>
    <xf numFmtId="49" fontId="6" fillId="0" borderId="9" xfId="0" applyNumberFormat="1" applyFont="1" applyBorder="1" applyAlignment="1" applyProtection="1">
      <alignment horizontal="right" vertical="center"/>
    </xf>
    <xf numFmtId="49" fontId="6" fillId="0" borderId="48" xfId="0" applyNumberFormat="1" applyFont="1" applyBorder="1" applyAlignment="1" applyProtection="1">
      <alignment horizontal="right" vertical="center"/>
    </xf>
    <xf numFmtId="0" fontId="0" fillId="0" borderId="22" xfId="0" applyBorder="1" applyAlignment="1" applyProtection="1">
      <alignment horizontal="right" vertical="center"/>
    </xf>
    <xf numFmtId="0" fontId="7" fillId="0" borderId="52" xfId="0" applyFont="1" applyBorder="1" applyAlignment="1" applyProtection="1">
      <alignment horizontal="left" vertical="center"/>
    </xf>
    <xf numFmtId="0" fontId="0" fillId="0" borderId="21" xfId="0" applyBorder="1" applyAlignment="1" applyProtection="1">
      <alignment vertical="center"/>
    </xf>
    <xf numFmtId="49" fontId="6" fillId="0" borderId="68" xfId="0" applyNumberFormat="1" applyFont="1" applyBorder="1" applyAlignment="1" applyProtection="1">
      <alignment horizontal="right" vertical="center"/>
    </xf>
    <xf numFmtId="49" fontId="6" fillId="0" borderId="2" xfId="0" applyNumberFormat="1" applyFont="1" applyBorder="1" applyAlignment="1" applyProtection="1">
      <alignment horizontal="right" vertical="center"/>
    </xf>
    <xf numFmtId="49" fontId="36" fillId="0" borderId="52" xfId="0" applyNumberFormat="1" applyFont="1" applyBorder="1" applyAlignment="1" applyProtection="1">
      <alignment horizontal="right" vertical="center"/>
    </xf>
    <xf numFmtId="49" fontId="36" fillId="0" borderId="21" xfId="0" applyNumberFormat="1" applyFont="1" applyBorder="1" applyAlignment="1" applyProtection="1">
      <alignment horizontal="right" vertical="center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102" fillId="2" borderId="20" xfId="0" applyFont="1" applyFill="1" applyBorder="1" applyAlignment="1" applyProtection="1">
      <alignment horizontal="left" vertical="center"/>
    </xf>
    <xf numFmtId="0" fontId="102" fillId="2" borderId="21" xfId="0" applyFont="1" applyFill="1" applyBorder="1" applyAlignment="1" applyProtection="1">
      <alignment horizontal="left" vertical="center"/>
    </xf>
    <xf numFmtId="0" fontId="102" fillId="2" borderId="23" xfId="0" applyFont="1" applyFill="1" applyBorder="1" applyAlignment="1" applyProtection="1">
      <alignment horizontal="left" vertical="center"/>
    </xf>
    <xf numFmtId="0" fontId="104" fillId="3" borderId="20" xfId="0" applyFont="1" applyFill="1" applyBorder="1" applyAlignment="1" applyProtection="1">
      <alignment horizontal="left" vertical="center"/>
    </xf>
    <xf numFmtId="0" fontId="104" fillId="3" borderId="23" xfId="0" applyFont="1" applyFill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74" fillId="0" borderId="52" xfId="0" quotePrefix="1" applyFont="1" applyBorder="1" applyAlignment="1" applyProtection="1">
      <alignment horizontal="left" vertical="center"/>
      <protection locked="0"/>
    </xf>
    <xf numFmtId="0" fontId="74" fillId="0" borderId="21" xfId="0" applyFont="1" applyBorder="1" applyAlignment="1" applyProtection="1">
      <alignment horizontal="left" vertical="center"/>
      <protection locked="0"/>
    </xf>
    <xf numFmtId="0" fontId="74" fillId="0" borderId="5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59" fillId="0" borderId="3" xfId="0" applyFont="1" applyBorder="1" applyAlignment="1" applyProtection="1">
      <alignment horizontal="left" vertical="center"/>
    </xf>
    <xf numFmtId="0" fontId="59" fillId="0" borderId="4" xfId="0" applyFont="1" applyBorder="1" applyAlignment="1" applyProtection="1">
      <alignment horizontal="left" vertical="center"/>
    </xf>
    <xf numFmtId="0" fontId="59" fillId="0" borderId="14" xfId="0" applyFont="1" applyBorder="1" applyAlignment="1" applyProtection="1">
      <alignment horizontal="left" vertical="center"/>
    </xf>
    <xf numFmtId="0" fontId="25" fillId="0" borderId="15" xfId="0" applyFont="1" applyBorder="1" applyAlignment="1" applyProtection="1">
      <alignment horizontal="center" vertical="center" wrapText="1"/>
    </xf>
    <xf numFmtId="0" fontId="25" fillId="0" borderId="19" xfId="0" applyFont="1" applyBorder="1" applyAlignment="1" applyProtection="1">
      <alignment horizontal="center" vertical="center" wrapText="1"/>
    </xf>
    <xf numFmtId="0" fontId="7" fillId="0" borderId="7" xfId="0" applyNumberFormat="1" applyFont="1" applyBorder="1" applyAlignment="1" applyProtection="1">
      <alignment horizontal="center" vertical="center"/>
    </xf>
    <xf numFmtId="0" fontId="7" fillId="0" borderId="8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0" fillId="0" borderId="65" xfId="0" applyFont="1" applyBorder="1" applyAlignment="1" applyProtection="1">
      <alignment horizontal="center" vertical="center"/>
    </xf>
    <xf numFmtId="0" fontId="0" fillId="0" borderId="103" xfId="0" applyFont="1" applyBorder="1" applyAlignment="1" applyProtection="1">
      <alignment horizontal="center" vertical="center"/>
    </xf>
    <xf numFmtId="0" fontId="104" fillId="3" borderId="37" xfId="0" applyFont="1" applyFill="1" applyBorder="1" applyAlignment="1" applyProtection="1">
      <alignment horizontal="left" vertical="center"/>
    </xf>
    <xf numFmtId="0" fontId="104" fillId="3" borderId="53" xfId="0" applyFont="1" applyFill="1" applyBorder="1" applyAlignment="1" applyProtection="1">
      <alignment horizontal="left" vertical="center"/>
    </xf>
    <xf numFmtId="0" fontId="6" fillId="0" borderId="68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0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102" fillId="2" borderId="16" xfId="0" applyFont="1" applyFill="1" applyBorder="1" applyAlignment="1" applyProtection="1">
      <alignment horizontal="left" vertical="center"/>
    </xf>
    <xf numFmtId="0" fontId="102" fillId="2" borderId="22" xfId="0" applyFont="1" applyFill="1" applyBorder="1" applyAlignment="1" applyProtection="1">
      <alignment horizontal="left" vertical="center"/>
    </xf>
    <xf numFmtId="0" fontId="78" fillId="3" borderId="20" xfId="0" applyFont="1" applyFill="1" applyBorder="1" applyAlignment="1" applyProtection="1">
      <alignment horizontal="left" vertical="center"/>
    </xf>
    <xf numFmtId="0" fontId="106" fillId="3" borderId="23" xfId="0" applyFont="1" applyFill="1" applyBorder="1" applyAlignment="1" applyProtection="1">
      <alignment horizontal="left" vertical="center"/>
    </xf>
    <xf numFmtId="0" fontId="107" fillId="3" borderId="2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center" wrapText="1"/>
    </xf>
    <xf numFmtId="0" fontId="9" fillId="2" borderId="31" xfId="0" applyFont="1" applyFill="1" applyBorder="1" applyAlignment="1" applyProtection="1">
      <alignment horizontal="left"/>
    </xf>
    <xf numFmtId="0" fontId="9" fillId="2" borderId="32" xfId="0" applyFont="1" applyFill="1" applyBorder="1" applyAlignment="1" applyProtection="1">
      <alignment horizontal="left"/>
    </xf>
    <xf numFmtId="0" fontId="9" fillId="2" borderId="33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/>
    </xf>
    <xf numFmtId="0" fontId="9" fillId="2" borderId="5" xfId="0" applyFont="1" applyFill="1" applyBorder="1" applyAlignment="1" applyProtection="1">
      <alignment horizontal="left"/>
    </xf>
    <xf numFmtId="0" fontId="9" fillId="2" borderId="14" xfId="0" applyFont="1" applyFill="1" applyBorder="1" applyAlignment="1" applyProtection="1">
      <alignment horizontal="left"/>
    </xf>
    <xf numFmtId="0" fontId="11" fillId="0" borderId="5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right" vertical="top" wrapText="1"/>
    </xf>
    <xf numFmtId="0" fontId="5" fillId="0" borderId="19" xfId="0" applyFont="1" applyFill="1" applyBorder="1" applyAlignment="1" applyProtection="1">
      <alignment horizontal="right" vertical="top"/>
    </xf>
    <xf numFmtId="0" fontId="9" fillId="2" borderId="31" xfId="0" applyFont="1" applyFill="1" applyBorder="1" applyAlignment="1" applyProtection="1"/>
    <xf numFmtId="0" fontId="0" fillId="0" borderId="32" xfId="0" applyFont="1" applyBorder="1" applyAlignment="1" applyProtection="1"/>
    <xf numFmtId="0" fontId="0" fillId="0" borderId="33" xfId="0" applyFont="1" applyBorder="1" applyAlignment="1" applyProtection="1"/>
    <xf numFmtId="0" fontId="5" fillId="0" borderId="32" xfId="0" applyFont="1" applyBorder="1" applyAlignment="1" applyProtection="1">
      <alignment horizontal="center" vertical="top"/>
    </xf>
    <xf numFmtId="14" fontId="5" fillId="0" borderId="2" xfId="0" applyNumberFormat="1" applyFont="1" applyBorder="1" applyAlignment="1" applyProtection="1">
      <alignment horizontal="center" vertical="center"/>
    </xf>
    <xf numFmtId="14" fontId="5" fillId="0" borderId="3" xfId="0" applyNumberFormat="1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wrapText="1"/>
    </xf>
    <xf numFmtId="0" fontId="6" fillId="0" borderId="113" xfId="0" applyFont="1" applyBorder="1" applyAlignment="1" applyProtection="1">
      <alignment horizontal="center" wrapText="1"/>
    </xf>
    <xf numFmtId="0" fontId="6" fillId="0" borderId="138" xfId="0" applyFont="1" applyBorder="1" applyAlignment="1" applyProtection="1">
      <alignment horizontal="center" wrapText="1"/>
    </xf>
    <xf numFmtId="0" fontId="6" fillId="0" borderId="140" xfId="0" applyFont="1" applyBorder="1" applyAlignment="1" applyProtection="1">
      <alignment horizontal="center" wrapText="1"/>
    </xf>
    <xf numFmtId="0" fontId="6" fillId="0" borderId="139" xfId="0" applyFont="1" applyFill="1" applyBorder="1" applyAlignment="1" applyProtection="1">
      <alignment horizontal="center" wrapText="1"/>
    </xf>
    <xf numFmtId="0" fontId="6" fillId="0" borderId="141" xfId="0" applyFont="1" applyFill="1" applyBorder="1" applyAlignment="1" applyProtection="1">
      <alignment horizontal="center" wrapText="1"/>
    </xf>
    <xf numFmtId="0" fontId="6" fillId="3" borderId="139" xfId="0" applyFont="1" applyFill="1" applyBorder="1" applyAlignment="1" applyProtection="1">
      <alignment horizontal="center" wrapText="1"/>
    </xf>
    <xf numFmtId="0" fontId="6" fillId="3" borderId="141" xfId="0" applyFont="1" applyFill="1" applyBorder="1" applyAlignment="1" applyProtection="1">
      <alignment horizontal="center" wrapText="1"/>
    </xf>
    <xf numFmtId="0" fontId="6" fillId="0" borderId="138" xfId="0" applyFont="1" applyFill="1" applyBorder="1" applyAlignment="1" applyProtection="1">
      <alignment horizontal="center" textRotation="90" wrapText="1"/>
    </xf>
    <xf numFmtId="0" fontId="6" fillId="0" borderId="140" xfId="0" applyFont="1" applyFill="1" applyBorder="1" applyAlignment="1" applyProtection="1">
      <alignment horizontal="center" textRotation="90" wrapText="1"/>
    </xf>
    <xf numFmtId="14" fontId="5" fillId="0" borderId="5" xfId="0" applyNumberFormat="1" applyFont="1" applyBorder="1" applyAlignment="1" applyProtection="1">
      <alignment horizontal="center" vertical="top"/>
    </xf>
    <xf numFmtId="14" fontId="5" fillId="0" borderId="14" xfId="0" applyNumberFormat="1" applyFont="1" applyBorder="1" applyAlignment="1" applyProtection="1">
      <alignment horizontal="center" vertical="top"/>
    </xf>
    <xf numFmtId="0" fontId="12" fillId="0" borderId="125" xfId="0" applyFont="1" applyBorder="1" applyAlignment="1" applyProtection="1">
      <alignment horizontal="center" vertical="center" textRotation="90" wrapText="1"/>
    </xf>
    <xf numFmtId="0" fontId="0" fillId="0" borderId="109" xfId="0" applyFont="1" applyBorder="1" applyAlignment="1" applyProtection="1">
      <alignment wrapText="1"/>
    </xf>
    <xf numFmtId="0" fontId="0" fillId="0" borderId="110" xfId="0" applyFont="1" applyBorder="1" applyAlignment="1" applyProtection="1">
      <alignment wrapText="1"/>
    </xf>
    <xf numFmtId="0" fontId="6" fillId="3" borderId="39" xfId="0" applyFont="1" applyFill="1" applyBorder="1" applyAlignment="1" applyProtection="1">
      <alignment horizontal="center" wrapText="1"/>
    </xf>
    <xf numFmtId="0" fontId="6" fillId="3" borderId="113" xfId="0" applyFont="1" applyFill="1" applyBorder="1" applyAlignment="1" applyProtection="1">
      <alignment horizontal="center" wrapText="1"/>
    </xf>
    <xf numFmtId="0" fontId="6" fillId="0" borderId="39" xfId="0" applyFont="1" applyBorder="1" applyAlignment="1" applyProtection="1">
      <alignment horizontal="center" textRotation="90" wrapText="1"/>
    </xf>
    <xf numFmtId="0" fontId="6" fillId="0" borderId="113" xfId="0" applyFont="1" applyBorder="1" applyAlignment="1" applyProtection="1">
      <alignment horizontal="center" textRotation="90" wrapText="1"/>
    </xf>
    <xf numFmtId="0" fontId="12" fillId="3" borderId="39" xfId="0" applyFont="1" applyFill="1" applyBorder="1" applyAlignment="1" applyProtection="1">
      <alignment horizontal="center" wrapText="1"/>
    </xf>
    <xf numFmtId="0" fontId="12" fillId="3" borderId="113" xfId="0" applyFont="1" applyFill="1" applyBorder="1" applyAlignment="1" applyProtection="1">
      <alignment horizontal="center" wrapText="1"/>
    </xf>
    <xf numFmtId="0" fontId="6" fillId="0" borderId="138" xfId="0" applyFont="1" applyFill="1" applyBorder="1" applyAlignment="1" applyProtection="1">
      <alignment horizontal="center" wrapText="1"/>
    </xf>
    <xf numFmtId="0" fontId="6" fillId="0" borderId="140" xfId="0" applyFont="1" applyFill="1" applyBorder="1" applyAlignment="1" applyProtection="1">
      <alignment horizontal="center" wrapText="1"/>
    </xf>
    <xf numFmtId="0" fontId="6" fillId="3" borderId="138" xfId="0" applyFont="1" applyFill="1" applyBorder="1" applyAlignment="1" applyProtection="1">
      <alignment horizontal="center" wrapText="1"/>
    </xf>
    <xf numFmtId="0" fontId="6" fillId="3" borderId="140" xfId="0" applyFont="1" applyFill="1" applyBorder="1" applyAlignment="1" applyProtection="1">
      <alignment horizontal="center" wrapText="1"/>
    </xf>
    <xf numFmtId="16" fontId="6" fillId="3" borderId="142" xfId="0" quotePrefix="1" applyNumberFormat="1" applyFont="1" applyFill="1" applyBorder="1" applyAlignment="1" applyProtection="1">
      <alignment horizontal="center" wrapText="1"/>
    </xf>
    <xf numFmtId="16" fontId="6" fillId="3" borderId="143" xfId="0" quotePrefix="1" applyNumberFormat="1" applyFont="1" applyFill="1" applyBorder="1" applyAlignment="1" applyProtection="1">
      <alignment horizontal="center" wrapText="1"/>
    </xf>
    <xf numFmtId="0" fontId="6" fillId="0" borderId="139" xfId="0" applyFont="1" applyFill="1" applyBorder="1" applyAlignment="1" applyProtection="1">
      <alignment horizontal="center" textRotation="90" wrapText="1"/>
    </xf>
    <xf numFmtId="0" fontId="6" fillId="0" borderId="141" xfId="0" applyFont="1" applyFill="1" applyBorder="1" applyAlignment="1" applyProtection="1">
      <alignment horizontal="center" textRotation="90" wrapText="1"/>
    </xf>
    <xf numFmtId="0" fontId="6" fillId="0" borderId="127" xfId="0" applyFont="1" applyBorder="1" applyAlignment="1" applyProtection="1">
      <alignment wrapText="1"/>
    </xf>
    <xf numFmtId="0" fontId="0" fillId="0" borderId="128" xfId="0" applyBorder="1" applyAlignment="1" applyProtection="1">
      <alignment wrapText="1"/>
    </xf>
    <xf numFmtId="0" fontId="46" fillId="0" borderId="155" xfId="2" applyFont="1" applyFill="1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0" fontId="36" fillId="0" borderId="79" xfId="2" applyFont="1" applyFill="1" applyBorder="1" applyAlignment="1">
      <alignment horizontal="center" vertical="center" wrapText="1"/>
    </xf>
    <xf numFmtId="14" fontId="36" fillId="0" borderId="79" xfId="2" applyNumberFormat="1" applyFont="1" applyFill="1" applyBorder="1" applyAlignment="1" applyProtection="1">
      <alignment horizontal="center" vertical="center"/>
      <protection locked="0"/>
    </xf>
    <xf numFmtId="14" fontId="36" fillId="0" borderId="41" xfId="2" applyNumberFormat="1" applyFont="1" applyFill="1" applyBorder="1" applyAlignment="1" applyProtection="1">
      <alignment horizontal="center" vertical="center"/>
      <protection locked="0"/>
    </xf>
    <xf numFmtId="0" fontId="50" fillId="0" borderId="95" xfId="2" applyFont="1" applyFill="1" applyBorder="1" applyAlignment="1">
      <alignment horizontal="left" vertical="center" wrapText="1"/>
    </xf>
    <xf numFmtId="0" fontId="0" fillId="0" borderId="97" xfId="0" applyBorder="1" applyAlignment="1">
      <alignment horizontal="left" vertical="center" wrapText="1"/>
    </xf>
    <xf numFmtId="0" fontId="50" fillId="0" borderId="95" xfId="2" applyFont="1" applyFill="1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47" fillId="0" borderId="121" xfId="2" applyFont="1" applyFill="1" applyBorder="1" applyAlignment="1">
      <alignment horizontal="left" vertical="top" wrapText="1"/>
    </xf>
    <xf numFmtId="0" fontId="47" fillId="0" borderId="99" xfId="2" applyFont="1" applyFill="1" applyBorder="1" applyAlignment="1">
      <alignment horizontal="left" vertical="top" wrapText="1"/>
    </xf>
    <xf numFmtId="0" fontId="47" fillId="0" borderId="64" xfId="2" applyFont="1" applyFill="1" applyBorder="1" applyAlignment="1">
      <alignment horizontal="left" vertical="top" wrapText="1"/>
    </xf>
    <xf numFmtId="0" fontId="47" fillId="0" borderId="100" xfId="2" applyFont="1" applyFill="1" applyBorder="1" applyAlignment="1">
      <alignment horizontal="left" vertical="top" wrapText="1"/>
    </xf>
    <xf numFmtId="0" fontId="47" fillId="0" borderId="118" xfId="2" applyFont="1" applyFill="1" applyBorder="1" applyAlignment="1">
      <alignment horizontal="left" vertical="top" wrapText="1"/>
    </xf>
    <xf numFmtId="0" fontId="47" fillId="0" borderId="101" xfId="2" applyFont="1" applyFill="1" applyBorder="1" applyAlignment="1">
      <alignment horizontal="left" vertical="top" wrapText="1"/>
    </xf>
    <xf numFmtId="0" fontId="48" fillId="0" borderId="119" xfId="2" applyFont="1" applyFill="1" applyBorder="1" applyAlignment="1">
      <alignment horizontal="left" vertical="center" wrapText="1"/>
    </xf>
    <xf numFmtId="0" fontId="47" fillId="0" borderId="96" xfId="2" applyFont="1" applyFill="1" applyBorder="1" applyAlignment="1">
      <alignment horizontal="left" vertical="center" wrapText="1"/>
    </xf>
    <xf numFmtId="0" fontId="47" fillId="0" borderId="119" xfId="2" applyFont="1" applyFill="1" applyBorder="1" applyAlignment="1">
      <alignment horizontal="left" vertical="top" wrapText="1"/>
    </xf>
    <xf numFmtId="0" fontId="47" fillId="0" borderId="97" xfId="2" applyFont="1" applyFill="1" applyBorder="1" applyAlignment="1">
      <alignment horizontal="left" vertical="top" wrapText="1"/>
    </xf>
    <xf numFmtId="0" fontId="47" fillId="0" borderId="121" xfId="2" applyFont="1" applyFill="1" applyBorder="1" applyAlignment="1">
      <alignment horizontal="left" vertical="center" wrapText="1"/>
    </xf>
    <xf numFmtId="0" fontId="47" fillId="0" borderId="99" xfId="2" applyFont="1" applyFill="1" applyBorder="1" applyAlignment="1">
      <alignment horizontal="left" vertical="center" wrapText="1"/>
    </xf>
    <xf numFmtId="0" fontId="47" fillId="0" borderId="64" xfId="2" applyFont="1" applyFill="1" applyBorder="1" applyAlignment="1">
      <alignment horizontal="left" vertical="center" wrapText="1"/>
    </xf>
    <xf numFmtId="0" fontId="47" fillId="0" borderId="100" xfId="2" applyFont="1" applyFill="1" applyBorder="1" applyAlignment="1">
      <alignment horizontal="left" vertical="center" wrapText="1"/>
    </xf>
    <xf numFmtId="0" fontId="47" fillId="0" borderId="118" xfId="2" applyFont="1" applyFill="1" applyBorder="1" applyAlignment="1">
      <alignment horizontal="left" vertical="center" wrapText="1"/>
    </xf>
    <xf numFmtId="0" fontId="47" fillId="0" borderId="101" xfId="2" applyFont="1" applyFill="1" applyBorder="1" applyAlignment="1">
      <alignment horizontal="left" vertical="center" wrapText="1"/>
    </xf>
    <xf numFmtId="0" fontId="53" fillId="0" borderId="0" xfId="2" applyFont="1" applyFill="1" applyBorder="1" applyAlignment="1">
      <alignment horizontal="left" vertical="top" wrapText="1"/>
    </xf>
    <xf numFmtId="0" fontId="45" fillId="0" borderId="0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0" fillId="0" borderId="0" xfId="2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0" fillId="0" borderId="0" xfId="2" applyFont="1" applyFill="1" applyBorder="1" applyAlignment="1">
      <alignment horizontal="left" vertical="top" wrapText="1"/>
    </xf>
    <xf numFmtId="0" fontId="50" fillId="0" borderId="22" xfId="2" applyFont="1" applyFill="1" applyBorder="1" applyAlignment="1">
      <alignment horizontal="left" vertical="top" wrapText="1"/>
    </xf>
    <xf numFmtId="14" fontId="83" fillId="0" borderId="12" xfId="0" applyNumberFormat="1" applyFont="1" applyFill="1" applyBorder="1" applyAlignment="1" applyProtection="1">
      <alignment horizontal="left"/>
      <protection locked="0"/>
    </xf>
    <xf numFmtId="14" fontId="83" fillId="0" borderId="11" xfId="0" applyNumberFormat="1" applyFont="1" applyFill="1" applyBorder="1" applyAlignment="1" applyProtection="1">
      <alignment horizontal="left"/>
      <protection locked="0"/>
    </xf>
    <xf numFmtId="0" fontId="47" fillId="0" borderId="1" xfId="0" applyFont="1" applyFill="1" applyBorder="1" applyAlignment="1" applyProtection="1">
      <alignment horizontal="center" vertical="center" wrapText="1"/>
    </xf>
    <xf numFmtId="0" fontId="47" fillId="0" borderId="66" xfId="0" applyFont="1" applyFill="1" applyBorder="1" applyAlignment="1" applyProtection="1">
      <alignment horizontal="center" vertical="center" wrapText="1"/>
    </xf>
    <xf numFmtId="44" fontId="77" fillId="0" borderId="34" xfId="1" applyFont="1" applyFill="1" applyBorder="1" applyAlignment="1" applyProtection="1">
      <alignment horizontal="center" vertical="center"/>
    </xf>
    <xf numFmtId="44" fontId="77" fillId="0" borderId="32" xfId="1" applyFont="1" applyFill="1" applyBorder="1" applyAlignment="1" applyProtection="1">
      <alignment horizontal="center" vertical="center"/>
    </xf>
    <xf numFmtId="44" fontId="77" fillId="0" borderId="31" xfId="1" applyFont="1" applyFill="1" applyBorder="1" applyAlignment="1" applyProtection="1">
      <alignment horizontal="center" vertical="center"/>
    </xf>
    <xf numFmtId="44" fontId="77" fillId="0" borderId="33" xfId="1" applyFont="1" applyFill="1" applyBorder="1" applyAlignment="1" applyProtection="1">
      <alignment horizontal="center" vertical="center"/>
    </xf>
    <xf numFmtId="44" fontId="82" fillId="0" borderId="31" xfId="1" applyFont="1" applyFill="1" applyBorder="1" applyAlignment="1" applyProtection="1">
      <alignment horizontal="center" vertical="center" wrapText="1"/>
    </xf>
    <xf numFmtId="44" fontId="82" fillId="0" borderId="32" xfId="1" applyFont="1" applyFill="1" applyBorder="1" applyAlignment="1" applyProtection="1">
      <alignment horizontal="center" vertical="center" wrapText="1"/>
    </xf>
    <xf numFmtId="44" fontId="82" fillId="0" borderId="33" xfId="1" applyFont="1" applyFill="1" applyBorder="1" applyAlignment="1" applyProtection="1">
      <alignment horizontal="center" vertical="center" wrapText="1"/>
    </xf>
    <xf numFmtId="44" fontId="82" fillId="0" borderId="31" xfId="1" applyFont="1" applyFill="1" applyBorder="1" applyAlignment="1" applyProtection="1">
      <alignment horizontal="center" vertical="center"/>
    </xf>
    <xf numFmtId="44" fontId="82" fillId="0" borderId="32" xfId="1" applyFont="1" applyFill="1" applyBorder="1" applyAlignment="1" applyProtection="1">
      <alignment horizontal="center" vertical="center"/>
    </xf>
    <xf numFmtId="14" fontId="92" fillId="0" borderId="32" xfId="0" applyNumberFormat="1" applyFont="1" applyFill="1" applyBorder="1" applyAlignment="1" applyProtection="1">
      <alignment horizontal="center" vertical="center"/>
      <protection locked="0"/>
    </xf>
    <xf numFmtId="0" fontId="92" fillId="0" borderId="32" xfId="0" applyFont="1" applyFill="1" applyBorder="1" applyAlignment="1" applyProtection="1">
      <alignment horizontal="center" vertical="center"/>
      <protection locked="0"/>
    </xf>
    <xf numFmtId="0" fontId="92" fillId="0" borderId="32" xfId="0" applyFont="1" applyFill="1" applyBorder="1" applyAlignment="1" applyProtection="1">
      <alignment horizontal="right" vertical="center"/>
    </xf>
    <xf numFmtId="0" fontId="83" fillId="0" borderId="83" xfId="0" applyFont="1" applyFill="1" applyBorder="1" applyAlignment="1" applyProtection="1">
      <alignment horizontal="left" vertical="center" wrapText="1"/>
    </xf>
    <xf numFmtId="0" fontId="83" fillId="0" borderId="107" xfId="0" applyFont="1" applyFill="1" applyBorder="1" applyAlignment="1" applyProtection="1">
      <alignment horizontal="left" vertical="center" wrapText="1"/>
    </xf>
    <xf numFmtId="0" fontId="83" fillId="0" borderId="82" xfId="0" applyFont="1" applyFill="1" applyBorder="1" applyAlignment="1" applyProtection="1">
      <alignment horizontal="left" vertical="center" wrapText="1"/>
    </xf>
    <xf numFmtId="14" fontId="92" fillId="0" borderId="33" xfId="0" applyNumberFormat="1" applyFont="1" applyFill="1" applyBorder="1" applyAlignment="1" applyProtection="1">
      <alignment horizontal="center" vertical="center"/>
      <protection locked="0"/>
    </xf>
    <xf numFmtId="0" fontId="35" fillId="0" borderId="21" xfId="0" applyFont="1" applyFill="1" applyBorder="1" applyAlignment="1" applyProtection="1">
      <alignment horizontal="center" vertical="center"/>
      <protection locked="0"/>
    </xf>
    <xf numFmtId="0" fontId="35" fillId="0" borderId="23" xfId="0" applyFont="1" applyFill="1" applyBorder="1" applyAlignment="1" applyProtection="1">
      <alignment horizontal="center" vertical="center"/>
      <protection locked="0"/>
    </xf>
    <xf numFmtId="14" fontId="92" fillId="0" borderId="32" xfId="0" applyNumberFormat="1" applyFont="1" applyFill="1" applyBorder="1" applyAlignment="1" applyProtection="1">
      <alignment horizontal="center" vertical="center"/>
    </xf>
    <xf numFmtId="0" fontId="92" fillId="0" borderId="32" xfId="0" applyFont="1" applyFill="1" applyBorder="1" applyAlignment="1" applyProtection="1">
      <alignment horizontal="center" vertical="center"/>
    </xf>
    <xf numFmtId="0" fontId="83" fillId="0" borderId="31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6" fillId="0" borderId="40" xfId="0" applyFont="1" applyFill="1" applyBorder="1" applyAlignment="1" applyProtection="1">
      <alignment horizontal="center" textRotation="90" wrapText="1"/>
    </xf>
    <xf numFmtId="0" fontId="6" fillId="0" borderId="114" xfId="0" applyFont="1" applyFill="1" applyBorder="1" applyAlignment="1" applyProtection="1">
      <alignment horizontal="center" textRotation="90" wrapText="1"/>
    </xf>
    <xf numFmtId="0" fontId="6" fillId="0" borderId="38" xfId="0" applyFont="1" applyFill="1" applyBorder="1" applyAlignment="1" applyProtection="1">
      <alignment horizontal="center" textRotation="90" wrapText="1"/>
    </xf>
    <xf numFmtId="0" fontId="6" fillId="0" borderId="115" xfId="0" applyFont="1" applyFill="1" applyBorder="1" applyAlignment="1" applyProtection="1">
      <alignment horizontal="center" textRotation="90" wrapText="1"/>
    </xf>
    <xf numFmtId="0" fontId="6" fillId="0" borderId="40" xfId="0" applyFont="1" applyFill="1" applyBorder="1" applyAlignment="1" applyProtection="1">
      <alignment horizontal="center" wrapText="1"/>
    </xf>
    <xf numFmtId="0" fontId="6" fillId="0" borderId="114" xfId="0" applyFont="1" applyFill="1" applyBorder="1" applyAlignment="1" applyProtection="1">
      <alignment horizontal="center" wrapText="1"/>
    </xf>
    <xf numFmtId="0" fontId="6" fillId="0" borderId="38" xfId="0" applyFont="1" applyFill="1" applyBorder="1" applyAlignment="1" applyProtection="1">
      <alignment horizontal="center" wrapText="1"/>
    </xf>
    <xf numFmtId="0" fontId="6" fillId="0" borderId="115" xfId="0" applyFont="1" applyFill="1" applyBorder="1" applyAlignment="1" applyProtection="1">
      <alignment horizontal="center" wrapText="1"/>
    </xf>
    <xf numFmtId="0" fontId="6" fillId="3" borderId="40" xfId="0" applyFont="1" applyFill="1" applyBorder="1" applyAlignment="1" applyProtection="1">
      <alignment horizontal="center" wrapText="1"/>
    </xf>
    <xf numFmtId="0" fontId="6" fillId="3" borderId="114" xfId="0" applyFont="1" applyFill="1" applyBorder="1" applyAlignment="1" applyProtection="1">
      <alignment horizontal="center" wrapText="1"/>
    </xf>
    <xf numFmtId="0" fontId="6" fillId="0" borderId="111" xfId="0" applyFont="1" applyBorder="1" applyAlignment="1" applyProtection="1">
      <alignment wrapText="1"/>
    </xf>
    <xf numFmtId="0" fontId="0" fillId="0" borderId="112" xfId="0" applyBorder="1" applyAlignment="1">
      <alignment wrapText="1"/>
    </xf>
    <xf numFmtId="16" fontId="6" fillId="3" borderId="42" xfId="0" quotePrefix="1" applyNumberFormat="1" applyFont="1" applyFill="1" applyBorder="1" applyAlignment="1" applyProtection="1">
      <alignment horizontal="center" wrapText="1"/>
    </xf>
    <xf numFmtId="16" fontId="6" fillId="3" borderId="116" xfId="0" quotePrefix="1" applyNumberFormat="1" applyFont="1" applyFill="1" applyBorder="1" applyAlignment="1" applyProtection="1">
      <alignment horizontal="center" wrapText="1"/>
    </xf>
    <xf numFmtId="0" fontId="6" fillId="3" borderId="38" xfId="0" applyFont="1" applyFill="1" applyBorder="1" applyAlignment="1" applyProtection="1">
      <alignment horizontal="center" wrapText="1"/>
    </xf>
    <xf numFmtId="0" fontId="6" fillId="3" borderId="115" xfId="0" applyFont="1" applyFill="1" applyBorder="1" applyAlignment="1" applyProtection="1">
      <alignment horizontal="center" wrapText="1"/>
    </xf>
    <xf numFmtId="0" fontId="6" fillId="0" borderId="40" xfId="0" applyFont="1" applyBorder="1" applyAlignment="1" applyProtection="1">
      <alignment horizontal="center" wrapText="1"/>
    </xf>
    <xf numFmtId="0" fontId="6" fillId="0" borderId="114" xfId="0" applyFont="1" applyBorder="1" applyAlignment="1" applyProtection="1">
      <alignment horizontal="center" wrapText="1"/>
    </xf>
    <xf numFmtId="0" fontId="70" fillId="2" borderId="50" xfId="0" applyFont="1" applyFill="1" applyBorder="1" applyAlignment="1" applyProtection="1">
      <alignment horizontal="center" vertical="center"/>
    </xf>
    <xf numFmtId="0" fontId="108" fillId="10" borderId="21" xfId="0" applyFont="1" applyFill="1" applyBorder="1" applyAlignment="1" applyProtection="1">
      <alignment horizontal="center" vertical="center"/>
    </xf>
    <xf numFmtId="0" fontId="68" fillId="0" borderId="42" xfId="0" applyFont="1" applyBorder="1" applyAlignment="1" applyProtection="1">
      <alignment horizontal="left" vertical="center" wrapText="1"/>
    </xf>
    <xf numFmtId="0" fontId="68" fillId="0" borderId="45" xfId="0" applyFont="1" applyBorder="1" applyAlignment="1" applyProtection="1">
      <alignment horizontal="left" vertical="center" wrapText="1"/>
    </xf>
    <xf numFmtId="0" fontId="68" fillId="0" borderId="71" xfId="0" applyFont="1" applyBorder="1" applyAlignment="1" applyProtection="1">
      <alignment horizontal="left" vertical="center" wrapText="1"/>
    </xf>
    <xf numFmtId="0" fontId="68" fillId="0" borderId="42" xfId="0" applyFont="1" applyFill="1" applyBorder="1" applyAlignment="1" applyProtection="1">
      <alignment horizontal="left" vertical="center" wrapText="1"/>
    </xf>
    <xf numFmtId="0" fontId="68" fillId="0" borderId="45" xfId="0" applyFont="1" applyFill="1" applyBorder="1" applyAlignment="1" applyProtection="1">
      <alignment horizontal="left" vertical="center" wrapText="1"/>
    </xf>
    <xf numFmtId="0" fontId="67" fillId="0" borderId="52" xfId="0" applyFont="1" applyFill="1" applyBorder="1" applyAlignment="1" applyProtection="1">
      <alignment horizontal="center" vertical="center"/>
    </xf>
    <xf numFmtId="0" fontId="67" fillId="0" borderId="21" xfId="0" applyFont="1" applyFill="1" applyBorder="1" applyAlignment="1" applyProtection="1">
      <alignment horizontal="center" vertical="center"/>
    </xf>
    <xf numFmtId="0" fontId="67" fillId="0" borderId="51" xfId="0" applyFont="1" applyFill="1" applyBorder="1" applyAlignment="1" applyProtection="1">
      <alignment horizontal="center" vertical="center"/>
    </xf>
    <xf numFmtId="0" fontId="67" fillId="0" borderId="52" xfId="0" applyFont="1" applyBorder="1" applyAlignment="1" applyProtection="1">
      <alignment horizontal="center" vertical="center"/>
    </xf>
    <xf numFmtId="0" fontId="67" fillId="0" borderId="21" xfId="0" applyFont="1" applyBorder="1" applyAlignment="1" applyProtection="1">
      <alignment horizontal="center" vertical="center"/>
    </xf>
    <xf numFmtId="0" fontId="67" fillId="0" borderId="51" xfId="0" applyFont="1" applyBorder="1" applyAlignment="1" applyProtection="1">
      <alignment horizontal="center" vertical="center"/>
    </xf>
    <xf numFmtId="0" fontId="67" fillId="0" borderId="42" xfId="0" applyFont="1" applyFill="1" applyBorder="1" applyAlignment="1" applyProtection="1">
      <alignment horizontal="center" vertical="center"/>
    </xf>
    <xf numFmtId="0" fontId="67" fillId="0" borderId="71" xfId="0" applyFont="1" applyFill="1" applyBorder="1" applyAlignment="1" applyProtection="1">
      <alignment horizontal="center" vertical="center"/>
    </xf>
    <xf numFmtId="0" fontId="67" fillId="0" borderId="45" xfId="0" applyFont="1" applyFill="1" applyBorder="1" applyAlignment="1" applyProtection="1">
      <alignment horizontal="center" vertical="center"/>
    </xf>
  </cellXfs>
  <cellStyles count="3">
    <cellStyle name="Standard" xfId="0" builtinId="0"/>
    <cellStyle name="Standard 2" xfId="2"/>
    <cellStyle name="Währung" xfId="1" builtinId="4"/>
  </cellStyles>
  <dxfs count="8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82C83C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8C71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1"/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C1E49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82C83C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70C53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5DC24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4BBE4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38BB47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26B74A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13B44D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33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66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82C83C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823C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8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8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E08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81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41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82C83C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82C83C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823C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rgb="FF00B05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0000"/>
        </patternFill>
      </fill>
    </dxf>
    <dxf>
      <fill>
        <patternFill patternType="lightUp"/>
      </fill>
    </dxf>
    <dxf>
      <font>
        <color theme="0"/>
      </font>
      <fill>
        <patternFill patternType="none">
          <bgColor auto="1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82C83C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823C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EAAA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D55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9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6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3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numFmt numFmtId="166" formatCode="&quot;Datum falsch!&quot;"/>
      <fill>
        <gradientFill degree="45">
          <stop position="0">
            <color rgb="FFFF0000"/>
          </stop>
          <stop position="1">
            <color theme="3" tint="0.59999389629810485"/>
          </stop>
        </gradient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823C"/>
      <color rgb="FF82C83C"/>
      <color rgb="FF00B0F0"/>
      <color rgb="FF00B050"/>
      <color rgb="FF13B44D"/>
      <color rgb="FF26B74A"/>
      <color rgb="FF38BB47"/>
      <color rgb="FF4BBE44"/>
      <color rgb="FF5DC241"/>
      <color rgb="FF70C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E$88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F$87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Radio" firstButton="1" fmlaLink="$D$87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Drop" dropLines="20" dropStyle="combo" dx="20" fmlaLink="Listen!$F$30" fmlaRange="Listen!$A$30:$A$45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Drop" dropLines="20" dropStyle="combo" dx="20" fmlaLink="Listen!$F$31" fmlaRange="Listen!$A$30:$A$45" noThreeD="1" sel="1" val="0"/>
</file>

<file path=xl/ctrlProps/ctrlProp21.xml><?xml version="1.0" encoding="utf-8"?>
<formControlPr xmlns="http://schemas.microsoft.com/office/spreadsheetml/2009/9/main" objectType="Drop" dropLines="20" dropStyle="combo" dx="20" fmlaLink="Listen!$F$32" fmlaRange="Listen!$A$30:$A$45" noThreeD="1" sel="1" val="0"/>
</file>

<file path=xl/ctrlProps/ctrlProp22.xml><?xml version="1.0" encoding="utf-8"?>
<formControlPr xmlns="http://schemas.microsoft.com/office/spreadsheetml/2009/9/main" objectType="Drop" dropLines="20" dropStyle="combo" dx="20" fmlaLink="Listen!$F$33" fmlaRange="Listen!$A$30:$A$45" noThreeD="1" sel="1" val="0"/>
</file>

<file path=xl/ctrlProps/ctrlProp23.xml><?xml version="1.0" encoding="utf-8"?>
<formControlPr xmlns="http://schemas.microsoft.com/office/spreadsheetml/2009/9/main" objectType="Drop" dropLines="20" dropStyle="combo" dx="20" fmlaLink="Listen!$F$34" fmlaRange="Listen!$A$30:$A$45" noThreeD="1" sel="1" val="0"/>
</file>

<file path=xl/ctrlProps/ctrlProp24.xml><?xml version="1.0" encoding="utf-8"?>
<formControlPr xmlns="http://schemas.microsoft.com/office/spreadsheetml/2009/9/main" objectType="Drop" dropLines="20" dropStyle="combo" dx="20" fmlaLink="Listen!$F$35" fmlaRange="Listen!$A$30:$A$45" noThreeD="1" sel="1" val="0"/>
</file>

<file path=xl/ctrlProps/ctrlProp25.xml><?xml version="1.0" encoding="utf-8"?>
<formControlPr xmlns="http://schemas.microsoft.com/office/spreadsheetml/2009/9/main" objectType="Drop" dropStyle="combo" dx="20" fmlaLink="Listen!$J$30" fmlaRange="Listen!$L$29:$L$34" noThreeD="1" sel="1" val="0"/>
</file>

<file path=xl/ctrlProps/ctrlProp26.xml><?xml version="1.0" encoding="utf-8"?>
<formControlPr xmlns="http://schemas.microsoft.com/office/spreadsheetml/2009/9/main" objectType="Drop" dropStyle="combo" dx="20" fmlaLink="Listen!$J$31" fmlaRange="Listen!$L$29:$L$34" noThreeD="1" sel="1" val="0"/>
</file>

<file path=xl/ctrlProps/ctrlProp27.xml><?xml version="1.0" encoding="utf-8"?>
<formControlPr xmlns="http://schemas.microsoft.com/office/spreadsheetml/2009/9/main" objectType="Drop" dropStyle="combo" dx="20" fmlaLink="Listen!$J$32" fmlaRange="Listen!$L$29:$L$34" noThreeD="1" sel="1" val="0"/>
</file>

<file path=xl/ctrlProps/ctrlProp28.xml><?xml version="1.0" encoding="utf-8"?>
<formControlPr xmlns="http://schemas.microsoft.com/office/spreadsheetml/2009/9/main" objectType="Drop" dropStyle="combo" dx="20" fmlaLink="Listen!$J$33" fmlaRange="Listen!$L$29:$L$34" noThreeD="1" sel="1" val="0"/>
</file>

<file path=xl/ctrlProps/ctrlProp29.xml><?xml version="1.0" encoding="utf-8"?>
<formControlPr xmlns="http://schemas.microsoft.com/office/spreadsheetml/2009/9/main" objectType="Drop" dropStyle="combo" dx="20" fmlaLink="Listen!$J$34" fmlaRange="Listen!$L$29:$L$34" noThreeD="1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Drop" dropStyle="combo" dx="20" fmlaLink="Listen!$J$35" fmlaRange="Listen!$L$29:$L$34" noThreeD="1" sel="1" val="0"/>
</file>

<file path=xl/ctrlProps/ctrlProp31.xml><?xml version="1.0" encoding="utf-8"?>
<formControlPr xmlns="http://schemas.microsoft.com/office/spreadsheetml/2009/9/main" objectType="CheckBox" fmlaLink="'Dokumentation MB'!$C$87" lockText="1" noThreeD="1"/>
</file>

<file path=xl/ctrlProps/ctrlProp32.xml><?xml version="1.0" encoding="utf-8"?>
<formControlPr xmlns="http://schemas.microsoft.com/office/spreadsheetml/2009/9/main" objectType="CheckBox" fmlaLink="'Dokumentation MB'!$F$84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C$84" lockText="1" noThreeD="1"/>
</file>

<file path=xl/ctrlProps/ctrlProp6.xml><?xml version="1.0" encoding="utf-8"?>
<formControlPr xmlns="http://schemas.microsoft.com/office/spreadsheetml/2009/9/main" objectType="CheckBox" fmlaLink="$D$84" lockText="1" noThreeD="1"/>
</file>

<file path=xl/ctrlProps/ctrlProp7.xml><?xml version="1.0" encoding="utf-8"?>
<formControlPr xmlns="http://schemas.microsoft.com/office/spreadsheetml/2009/9/main" objectType="CheckBox" fmlaLink="$E$84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75</xdr:row>
          <xdr:rowOff>238125</xdr:rowOff>
        </xdr:from>
        <xdr:to>
          <xdr:col>2</xdr:col>
          <xdr:colOff>1562100</xdr:colOff>
          <xdr:row>77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Gasblasen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76</xdr:row>
          <xdr:rowOff>38100</xdr:rowOff>
        </xdr:from>
        <xdr:to>
          <xdr:col>3</xdr:col>
          <xdr:colOff>600075</xdr:colOff>
          <xdr:row>76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Fasern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76</xdr:row>
          <xdr:rowOff>28575</xdr:rowOff>
        </xdr:from>
        <xdr:to>
          <xdr:col>3</xdr:col>
          <xdr:colOff>1228725</xdr:colOff>
          <xdr:row>76</xdr:row>
          <xdr:rowOff>228600</xdr:rowOff>
        </xdr:to>
        <xdr:sp macro="" textlink="">
          <xdr:nvSpPr>
            <xdr:cNvPr id="1028" name="Check Box 4" descr="Mikroplastik: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Mikroplastik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78</xdr:row>
          <xdr:rowOff>19050</xdr:rowOff>
        </xdr:from>
        <xdr:to>
          <xdr:col>2</xdr:col>
          <xdr:colOff>1581150</xdr:colOff>
          <xdr:row>78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Schwimmschlamm / Schaum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70</xdr:row>
          <xdr:rowOff>190500</xdr:rowOff>
        </xdr:from>
        <xdr:to>
          <xdr:col>2</xdr:col>
          <xdr:colOff>1133475</xdr:colOff>
          <xdr:row>72</xdr:row>
          <xdr:rowOff>38100</xdr:rowOff>
        </xdr:to>
        <xdr:sp macro="" textlink="">
          <xdr:nvSpPr>
            <xdr:cNvPr id="1042" name="Check Box 18" descr="Proteinbelastung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Proteinbelastung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1114425</xdr:colOff>
          <xdr:row>70</xdr:row>
          <xdr:rowOff>190500</xdr:rowOff>
        </xdr:from>
        <xdr:to>
          <xdr:col>3</xdr:col>
          <xdr:colOff>866775</xdr:colOff>
          <xdr:row>72</xdr:row>
          <xdr:rowOff>38100</xdr:rowOff>
        </xdr:to>
        <xdr:sp macro="" textlink="">
          <xdr:nvSpPr>
            <xdr:cNvPr id="1044" name="Check Box 20" descr="Proteinbelastung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Acetatbelastung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72</xdr:row>
          <xdr:rowOff>238125</xdr:rowOff>
        </xdr:from>
        <xdr:to>
          <xdr:col>2</xdr:col>
          <xdr:colOff>1571625</xdr:colOff>
          <xdr:row>73</xdr:row>
          <xdr:rowOff>238125</xdr:rowOff>
        </xdr:to>
        <xdr:sp macro="" textlink="">
          <xdr:nvSpPr>
            <xdr:cNvPr id="1074" name="ComboBox1" descr="Auswahl- und Freitextfeld Geruch Probenbeschaffenheit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571500</xdr:colOff>
          <xdr:row>70</xdr:row>
          <xdr:rowOff>190500</xdr:rowOff>
        </xdr:from>
        <xdr:to>
          <xdr:col>3</xdr:col>
          <xdr:colOff>1428750</xdr:colOff>
          <xdr:row>72</xdr:row>
          <xdr:rowOff>38100</xdr:rowOff>
        </xdr:to>
        <xdr:sp macro="" textlink="">
          <xdr:nvSpPr>
            <xdr:cNvPr id="1045" name="Check Box 21" descr="Proteinbelastung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Fettbelastung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72</xdr:row>
          <xdr:rowOff>238125</xdr:rowOff>
        </xdr:from>
        <xdr:to>
          <xdr:col>3</xdr:col>
          <xdr:colOff>1733550</xdr:colOff>
          <xdr:row>73</xdr:row>
          <xdr:rowOff>238125</xdr:rowOff>
        </xdr:to>
        <xdr:sp macro="" textlink="">
          <xdr:nvSpPr>
            <xdr:cNvPr id="1077" name="ComboBox2" descr="Auswahl- und Freitextfeld Farbe Probenbeschaffenheit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877767</xdr:colOff>
      <xdr:row>74</xdr:row>
      <xdr:rowOff>31751</xdr:rowOff>
    </xdr:from>
    <xdr:ext cx="5343419" cy="239809"/>
    <xdr:sp macro="" textlink="" fLocksText="0">
      <xdr:nvSpPr>
        <xdr:cNvPr id="4" name="Textfeld 3" descr="Freitexteingabefeld zur Probenbeschaffenheit" title="Freitextfeld Bemerungen Probenbeschaffenheit"/>
        <xdr:cNvSpPr txBox="1"/>
      </xdr:nvSpPr>
      <xdr:spPr>
        <a:xfrm>
          <a:off x="1296867" y="14033501"/>
          <a:ext cx="5343419" cy="23980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71</xdr:row>
          <xdr:rowOff>247650</xdr:rowOff>
        </xdr:from>
        <xdr:to>
          <xdr:col>11</xdr:col>
          <xdr:colOff>381000</xdr:colOff>
          <xdr:row>72</xdr:row>
          <xdr:rowOff>247650</xdr:rowOff>
        </xdr:to>
        <xdr:sp macro="" textlink="">
          <xdr:nvSpPr>
            <xdr:cNvPr id="1094" name="Check Box 70" descr="Ankreuzfeld unregelmäßig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73</xdr:row>
          <xdr:rowOff>0</xdr:rowOff>
        </xdr:from>
        <xdr:to>
          <xdr:col>11</xdr:col>
          <xdr:colOff>381000</xdr:colOff>
          <xdr:row>74</xdr:row>
          <xdr:rowOff>0</xdr:rowOff>
        </xdr:to>
        <xdr:sp macro="" textlink="">
          <xdr:nvSpPr>
            <xdr:cNvPr id="1095" name="Check Box 71" descr="Ankreuzfeld fest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74</xdr:row>
          <xdr:rowOff>0</xdr:rowOff>
        </xdr:from>
        <xdr:to>
          <xdr:col>11</xdr:col>
          <xdr:colOff>381000</xdr:colOff>
          <xdr:row>75</xdr:row>
          <xdr:rowOff>0</xdr:rowOff>
        </xdr:to>
        <xdr:sp macro="" textlink="">
          <xdr:nvSpPr>
            <xdr:cNvPr id="1096" name="Check Box 72" descr="Ankreuzfeld locker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74</xdr:row>
          <xdr:rowOff>247650</xdr:rowOff>
        </xdr:from>
        <xdr:to>
          <xdr:col>11</xdr:col>
          <xdr:colOff>381000</xdr:colOff>
          <xdr:row>75</xdr:row>
          <xdr:rowOff>247650</xdr:rowOff>
        </xdr:to>
        <xdr:sp macro="" textlink="">
          <xdr:nvSpPr>
            <xdr:cNvPr id="1097" name="Check Box 73" descr="Ankreuzfeld vernetzt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76</xdr:row>
          <xdr:rowOff>247650</xdr:rowOff>
        </xdr:from>
        <xdr:to>
          <xdr:col>11</xdr:col>
          <xdr:colOff>381000</xdr:colOff>
          <xdr:row>77</xdr:row>
          <xdr:rowOff>247650</xdr:rowOff>
        </xdr:to>
        <xdr:sp macro="" textlink="">
          <xdr:nvSpPr>
            <xdr:cNvPr id="1098" name="Check Box 74" descr="Ankreuzfeld mittel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76</xdr:row>
          <xdr:rowOff>9525</xdr:rowOff>
        </xdr:from>
        <xdr:to>
          <xdr:col>11</xdr:col>
          <xdr:colOff>381000</xdr:colOff>
          <xdr:row>77</xdr:row>
          <xdr:rowOff>9525</xdr:rowOff>
        </xdr:to>
        <xdr:sp macro="" textlink="">
          <xdr:nvSpPr>
            <xdr:cNvPr id="1099" name="Check Box 75" descr="Ankreuzfeld groß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77</xdr:row>
          <xdr:rowOff>238125</xdr:rowOff>
        </xdr:from>
        <xdr:to>
          <xdr:col>11</xdr:col>
          <xdr:colOff>381000</xdr:colOff>
          <xdr:row>78</xdr:row>
          <xdr:rowOff>238125</xdr:rowOff>
        </xdr:to>
        <xdr:sp macro="" textlink="">
          <xdr:nvSpPr>
            <xdr:cNvPr id="1100" name="Check Box 76" descr="Ankreuzfeld klein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78</xdr:row>
          <xdr:rowOff>228600</xdr:rowOff>
        </xdr:from>
        <xdr:to>
          <xdr:col>11</xdr:col>
          <xdr:colOff>381000</xdr:colOff>
          <xdr:row>79</xdr:row>
          <xdr:rowOff>228600</xdr:rowOff>
        </xdr:to>
        <xdr:sp macro="" textlink="">
          <xdr:nvSpPr>
            <xdr:cNvPr id="1101" name="Check Box 77" descr="Ankreuzfeld Flockenzerfall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123825</xdr:colOff>
          <xdr:row>71</xdr:row>
          <xdr:rowOff>9525</xdr:rowOff>
        </xdr:from>
        <xdr:to>
          <xdr:col>11</xdr:col>
          <xdr:colOff>381000</xdr:colOff>
          <xdr:row>71</xdr:row>
          <xdr:rowOff>209550</xdr:rowOff>
        </xdr:to>
        <xdr:sp macro="" textlink="">
          <xdr:nvSpPr>
            <xdr:cNvPr id="1102" name="Check Box 78" descr="Ankreuzfeld abgerundet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78</xdr:row>
          <xdr:rowOff>47625</xdr:rowOff>
        </xdr:from>
        <xdr:to>
          <xdr:col>7</xdr:col>
          <xdr:colOff>457200</xdr:colOff>
          <xdr:row>79</xdr:row>
          <xdr:rowOff>19050</xdr:rowOff>
        </xdr:to>
        <xdr:sp macro="" textlink="">
          <xdr:nvSpPr>
            <xdr:cNvPr id="1093" name="Option Button 69" descr="Alternativauswahlfeld Simultanfällung nein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76</xdr:row>
          <xdr:rowOff>238125</xdr:rowOff>
        </xdr:from>
        <xdr:to>
          <xdr:col>7</xdr:col>
          <xdr:colOff>504825</xdr:colOff>
          <xdr:row>78</xdr:row>
          <xdr:rowOff>19050</xdr:rowOff>
        </xdr:to>
        <xdr:sp macro="" textlink="">
          <xdr:nvSpPr>
            <xdr:cNvPr id="1092" name="Option Button 68" descr="Alternativauswahlfeld Simultanfällung ja (voreingestellt)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2088047</xdr:colOff>
      <xdr:row>4</xdr:row>
      <xdr:rowOff>352425</xdr:rowOff>
    </xdr:from>
    <xdr:ext cx="263149" cy="264560"/>
    <xdr:sp macro="" textlink="D71">
      <xdr:nvSpPr>
        <xdr:cNvPr id="12" name="Textfeld 11"/>
        <xdr:cNvSpPr txBox="1"/>
      </xdr:nvSpPr>
      <xdr:spPr>
        <a:xfrm>
          <a:off x="2617214" y="1336675"/>
          <a:ext cx="2631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fld id="{5325F79A-F648-4D1D-B932-FFE6E7711748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 algn="r"/>
            <a:t>0</a:t>
          </a:fld>
          <a:endParaRPr lang="de-DE" sz="1100"/>
        </a:p>
      </xdr:txBody>
    </xdr:sp>
    <xdr:clientData/>
  </xdr:oneCellAnchor>
  <xdr:oneCellAnchor>
    <xdr:from>
      <xdr:col>2</xdr:col>
      <xdr:colOff>2028614</xdr:colOff>
      <xdr:row>4</xdr:row>
      <xdr:rowOff>523875</xdr:rowOff>
    </xdr:from>
    <xdr:ext cx="320299" cy="264560"/>
    <xdr:sp macro="" textlink="D72">
      <xdr:nvSpPr>
        <xdr:cNvPr id="13" name="Textfeld 12"/>
        <xdr:cNvSpPr txBox="1"/>
      </xdr:nvSpPr>
      <xdr:spPr>
        <a:xfrm>
          <a:off x="2562014" y="1522942"/>
          <a:ext cx="3202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4143D272-DAA6-43B5-9A45-1378CAD51F27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 algn="r"/>
            <a:t>0</a:t>
          </a:fld>
          <a:endParaRPr lang="de-D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38</xdr:row>
          <xdr:rowOff>9525</xdr:rowOff>
        </xdr:from>
        <xdr:to>
          <xdr:col>4</xdr:col>
          <xdr:colOff>476250</xdr:colOff>
          <xdr:row>38</xdr:row>
          <xdr:rowOff>161925</xdr:rowOff>
        </xdr:to>
        <xdr:sp macro="" textlink="">
          <xdr:nvSpPr>
            <xdr:cNvPr id="4100" name="Drop Down 4" descr="Auswahllistenfeld Fadenbakterium 1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39</xdr:row>
          <xdr:rowOff>9525</xdr:rowOff>
        </xdr:from>
        <xdr:to>
          <xdr:col>4</xdr:col>
          <xdr:colOff>476250</xdr:colOff>
          <xdr:row>39</xdr:row>
          <xdr:rowOff>161925</xdr:rowOff>
        </xdr:to>
        <xdr:sp macro="" textlink="">
          <xdr:nvSpPr>
            <xdr:cNvPr id="4106" name="Drop Down 10" descr="Auswahllistenfeld Fadenbakterium 2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40</xdr:row>
          <xdr:rowOff>9525</xdr:rowOff>
        </xdr:from>
        <xdr:to>
          <xdr:col>4</xdr:col>
          <xdr:colOff>476250</xdr:colOff>
          <xdr:row>40</xdr:row>
          <xdr:rowOff>161925</xdr:rowOff>
        </xdr:to>
        <xdr:sp macro="" textlink="">
          <xdr:nvSpPr>
            <xdr:cNvPr id="4108" name="Drop Down 12" descr="Auswahllistenfeld Fadenbakterium 3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41</xdr:row>
          <xdr:rowOff>9525</xdr:rowOff>
        </xdr:from>
        <xdr:to>
          <xdr:col>4</xdr:col>
          <xdr:colOff>476250</xdr:colOff>
          <xdr:row>41</xdr:row>
          <xdr:rowOff>161925</xdr:rowOff>
        </xdr:to>
        <xdr:sp macro="" textlink="">
          <xdr:nvSpPr>
            <xdr:cNvPr id="4109" name="Drop Down 13" descr="Auswahllistenfeld Fadenbakterium 4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42</xdr:row>
          <xdr:rowOff>9525</xdr:rowOff>
        </xdr:from>
        <xdr:to>
          <xdr:col>4</xdr:col>
          <xdr:colOff>476250</xdr:colOff>
          <xdr:row>42</xdr:row>
          <xdr:rowOff>161925</xdr:rowOff>
        </xdr:to>
        <xdr:sp macro="" textlink="">
          <xdr:nvSpPr>
            <xdr:cNvPr id="4110" name="Drop Down 14" descr="Auswahllistenfeld Fadenbakterium 5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43</xdr:row>
          <xdr:rowOff>9525</xdr:rowOff>
        </xdr:from>
        <xdr:to>
          <xdr:col>4</xdr:col>
          <xdr:colOff>476250</xdr:colOff>
          <xdr:row>43</xdr:row>
          <xdr:rowOff>161925</xdr:rowOff>
        </xdr:to>
        <xdr:sp macro="" textlink="">
          <xdr:nvSpPr>
            <xdr:cNvPr id="4111" name="Drop Down 15" descr="Auswahllistenfeld Fadenbakterium 6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38</xdr:row>
          <xdr:rowOff>9525</xdr:rowOff>
        </xdr:from>
        <xdr:to>
          <xdr:col>10</xdr:col>
          <xdr:colOff>247650</xdr:colOff>
          <xdr:row>38</xdr:row>
          <xdr:rowOff>161925</xdr:rowOff>
        </xdr:to>
        <xdr:sp macro="" textlink="">
          <xdr:nvSpPr>
            <xdr:cNvPr id="4114" name="Drop Down 18" descr="Auswahllistenfeld Fädigkeit Fadenbakterium 1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39</xdr:row>
          <xdr:rowOff>9525</xdr:rowOff>
        </xdr:from>
        <xdr:to>
          <xdr:col>10</xdr:col>
          <xdr:colOff>247650</xdr:colOff>
          <xdr:row>39</xdr:row>
          <xdr:rowOff>161925</xdr:rowOff>
        </xdr:to>
        <xdr:sp macro="" textlink="">
          <xdr:nvSpPr>
            <xdr:cNvPr id="4115" name="Drop Down 19" descr="Auswahllistenfeld Fädigkeit Fadenbakterium 2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40</xdr:row>
          <xdr:rowOff>9525</xdr:rowOff>
        </xdr:from>
        <xdr:to>
          <xdr:col>10</xdr:col>
          <xdr:colOff>247650</xdr:colOff>
          <xdr:row>40</xdr:row>
          <xdr:rowOff>152400</xdr:rowOff>
        </xdr:to>
        <xdr:sp macro="" textlink="">
          <xdr:nvSpPr>
            <xdr:cNvPr id="4116" name="Drop Down 20" descr="Auswahllistenfeld Fädigkeit Fadenbakterium 3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</xdr:row>
          <xdr:rowOff>9525</xdr:rowOff>
        </xdr:from>
        <xdr:to>
          <xdr:col>10</xdr:col>
          <xdr:colOff>247650</xdr:colOff>
          <xdr:row>41</xdr:row>
          <xdr:rowOff>152400</xdr:rowOff>
        </xdr:to>
        <xdr:sp macro="" textlink="">
          <xdr:nvSpPr>
            <xdr:cNvPr id="4118" name="Drop Down 22" descr="Auswahllistenfeld Fädigkeit Fadenbakterium 4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42</xdr:row>
          <xdr:rowOff>9525</xdr:rowOff>
        </xdr:from>
        <xdr:to>
          <xdr:col>10</xdr:col>
          <xdr:colOff>247650</xdr:colOff>
          <xdr:row>42</xdr:row>
          <xdr:rowOff>152400</xdr:rowOff>
        </xdr:to>
        <xdr:sp macro="" textlink="">
          <xdr:nvSpPr>
            <xdr:cNvPr id="4119" name="Drop Down 23" descr="Auswahllistenfeld Fädigkeit Fadenbakterium 5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43</xdr:row>
          <xdr:rowOff>9525</xdr:rowOff>
        </xdr:from>
        <xdr:to>
          <xdr:col>10</xdr:col>
          <xdr:colOff>247650</xdr:colOff>
          <xdr:row>43</xdr:row>
          <xdr:rowOff>152400</xdr:rowOff>
        </xdr:to>
        <xdr:sp macro="" textlink="">
          <xdr:nvSpPr>
            <xdr:cNvPr id="4120" name="Drop Down 24" descr="Auswahllistenfeld Fädigkeit Fadenbakterium 6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19050</xdr:rowOff>
        </xdr:from>
        <xdr:to>
          <xdr:col>12</xdr:col>
          <xdr:colOff>228600</xdr:colOff>
          <xdr:row>23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Differenzialfärbungen durchgeführt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28575</xdr:rowOff>
        </xdr:from>
        <xdr:to>
          <xdr:col>16</xdr:col>
          <xdr:colOff>533400</xdr:colOff>
          <xdr:row>24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Neisserfärbung positiv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4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pageSetUpPr fitToPage="1"/>
  </sheetPr>
  <dimension ref="A1:U89"/>
  <sheetViews>
    <sheetView showGridLines="0" showRowColHeaders="0" tabSelected="1" zoomScaleNormal="100" workbookViewId="0">
      <selection activeCell="D4" sqref="D4"/>
    </sheetView>
  </sheetViews>
  <sheetFormatPr baseColWidth="10" defaultColWidth="11" defaultRowHeight="14.25" x14ac:dyDescent="0.2"/>
  <cols>
    <col min="1" max="1" width="5.5" style="1" customWidth="1"/>
    <col min="2" max="2" width="4.5" style="1" hidden="1" customWidth="1"/>
    <col min="3" max="3" width="21.75" style="1" customWidth="1"/>
    <col min="4" max="4" width="31.5" style="1" customWidth="1"/>
    <col min="5" max="5" width="13.25" style="37" customWidth="1"/>
    <col min="6" max="6" width="9.75" style="1" customWidth="1"/>
    <col min="7" max="7" width="5.5" style="1" customWidth="1"/>
    <col min="8" max="8" width="10" style="1" customWidth="1"/>
    <col min="9" max="9" width="5.25" style="1" customWidth="1"/>
    <col min="10" max="10" width="9.75" style="1" customWidth="1"/>
    <col min="11" max="11" width="4.875" style="1" customWidth="1"/>
    <col min="12" max="12" width="6.75" style="1" customWidth="1"/>
    <col min="13" max="13" width="11.375" style="1" customWidth="1"/>
    <col min="14" max="14" width="11" style="1" customWidth="1"/>
    <col min="15" max="22" width="11" style="1"/>
    <col min="23" max="23" width="11" style="1" customWidth="1"/>
    <col min="24" max="16384" width="11" style="1"/>
  </cols>
  <sheetData>
    <row r="1" spans="1:14" s="141" customFormat="1" ht="7.9" customHeight="1" thickBot="1" x14ac:dyDescent="0.25">
      <c r="E1" s="37"/>
    </row>
    <row r="2" spans="1:14" ht="17.100000000000001" customHeight="1" x14ac:dyDescent="0.2">
      <c r="A2" s="141"/>
      <c r="B2" s="141"/>
      <c r="C2" s="657" t="s">
        <v>295</v>
      </c>
      <c r="D2" s="658"/>
      <c r="E2" s="659"/>
      <c r="F2" s="687" t="s">
        <v>330</v>
      </c>
      <c r="G2" s="688"/>
      <c r="H2" s="540"/>
      <c r="I2" s="693" t="s">
        <v>2</v>
      </c>
      <c r="J2" s="694"/>
      <c r="K2" s="679"/>
      <c r="L2" s="680"/>
    </row>
    <row r="3" spans="1:14" ht="16.5" customHeight="1" x14ac:dyDescent="0.2">
      <c r="A3" s="141"/>
      <c r="B3" s="141"/>
      <c r="C3" s="660"/>
      <c r="D3" s="661"/>
      <c r="E3" s="662"/>
      <c r="F3" s="689" t="s">
        <v>331</v>
      </c>
      <c r="G3" s="690"/>
      <c r="H3" s="541"/>
      <c r="I3" s="695" t="s">
        <v>331</v>
      </c>
      <c r="J3" s="696"/>
      <c r="K3" s="681"/>
      <c r="L3" s="682"/>
      <c r="N3" s="219"/>
    </row>
    <row r="4" spans="1:14" ht="20.100000000000001" customHeight="1" thickBot="1" x14ac:dyDescent="0.25">
      <c r="A4" s="141"/>
      <c r="B4" s="141"/>
      <c r="C4" s="622" t="s">
        <v>0</v>
      </c>
      <c r="D4" s="346"/>
      <c r="E4" s="342" t="s">
        <v>241</v>
      </c>
      <c r="F4" s="683"/>
      <c r="G4" s="684"/>
      <c r="H4" s="691" t="s">
        <v>63</v>
      </c>
      <c r="I4" s="692"/>
      <c r="J4" s="655"/>
      <c r="K4" s="655"/>
      <c r="L4" s="656"/>
    </row>
    <row r="5" spans="1:14" ht="20.100000000000001" customHeight="1" thickBot="1" x14ac:dyDescent="0.25">
      <c r="A5" s="141"/>
      <c r="B5" s="141"/>
      <c r="C5" s="623" t="s">
        <v>84</v>
      </c>
      <c r="D5" s="347"/>
      <c r="E5" s="321"/>
      <c r="F5" s="685" t="s">
        <v>3</v>
      </c>
      <c r="G5" s="686"/>
      <c r="H5" s="686"/>
      <c r="I5" s="686"/>
      <c r="J5" s="686"/>
      <c r="K5" s="686"/>
      <c r="L5" s="243">
        <f>COUNTIF($G$84:$K$84,"&gt;0")</f>
        <v>0</v>
      </c>
      <c r="M5" s="3"/>
      <c r="N5" s="4"/>
    </row>
    <row r="6" spans="1:14" ht="15.75" customHeight="1" x14ac:dyDescent="0.2">
      <c r="A6" s="141"/>
      <c r="B6" s="141"/>
      <c r="C6" s="711" t="s">
        <v>238</v>
      </c>
      <c r="D6" s="712"/>
      <c r="E6" s="715" t="s">
        <v>4</v>
      </c>
      <c r="F6" s="717" t="s">
        <v>5</v>
      </c>
      <c r="G6" s="718"/>
      <c r="H6" s="719" t="s">
        <v>6</v>
      </c>
      <c r="I6" s="720"/>
      <c r="J6" s="721" t="s">
        <v>7</v>
      </c>
      <c r="K6" s="722"/>
      <c r="L6" s="697" t="s">
        <v>8</v>
      </c>
    </row>
    <row r="7" spans="1:14" ht="22.15" customHeight="1" thickBot="1" x14ac:dyDescent="0.25">
      <c r="A7" s="141"/>
      <c r="B7" s="141"/>
      <c r="C7" s="713"/>
      <c r="D7" s="714"/>
      <c r="E7" s="716"/>
      <c r="F7" s="5" t="s">
        <v>9</v>
      </c>
      <c r="G7" s="6" t="s">
        <v>85</v>
      </c>
      <c r="H7" s="7" t="s">
        <v>9</v>
      </c>
      <c r="I7" s="6" t="s">
        <v>85</v>
      </c>
      <c r="J7" s="8" t="s">
        <v>9</v>
      </c>
      <c r="K7" s="7" t="s">
        <v>85</v>
      </c>
      <c r="L7" s="698"/>
      <c r="M7" s="9"/>
    </row>
    <row r="8" spans="1:14" ht="12.95" customHeight="1" x14ac:dyDescent="0.2">
      <c r="A8" s="141"/>
      <c r="B8" s="141">
        <v>101</v>
      </c>
      <c r="C8" s="733" t="s">
        <v>288</v>
      </c>
      <c r="D8" s="734"/>
      <c r="E8" s="10"/>
      <c r="F8" s="535"/>
      <c r="G8" s="535"/>
      <c r="H8" s="535"/>
      <c r="I8" s="535"/>
      <c r="J8" s="535"/>
      <c r="K8" s="11"/>
      <c r="L8" s="12"/>
      <c r="M8" s="13"/>
    </row>
    <row r="9" spans="1:14" ht="15" x14ac:dyDescent="0.2">
      <c r="A9" s="141"/>
      <c r="B9" s="141">
        <v>1</v>
      </c>
      <c r="C9" s="620" t="s">
        <v>93</v>
      </c>
      <c r="D9" s="621" t="str">
        <f>IF(AND(L9&gt;2.5,NOT(C87)),"Differenzialfärbungen empfohlen !",IF(C87,"Differenzialfärbungen durchgeführt",""))</f>
        <v/>
      </c>
      <c r="E9" s="14" t="s">
        <v>28</v>
      </c>
      <c r="F9" s="526"/>
      <c r="G9" s="124" t="str">
        <f>IF(ISBLANK(F9),"",VLOOKUP(F9,f_stufen,2,FALSE))</f>
        <v/>
      </c>
      <c r="H9" s="526"/>
      <c r="I9" s="124" t="str">
        <f>IF(ISBLANK(H9),"",VLOOKUP(H9,f_stufen,2,FALSE))</f>
        <v/>
      </c>
      <c r="J9" s="526"/>
      <c r="K9" s="124" t="str">
        <f>IF(ISBLANK(J9),"",VLOOKUP(J9,f_stufen,2,FALSE))</f>
        <v/>
      </c>
      <c r="L9" s="15">
        <f t="shared" ref="L9:L14" si="0">IF($L$5=0,0,SUM(G9,I9,K9)/$L$5)</f>
        <v>0</v>
      </c>
      <c r="M9" s="16"/>
      <c r="N9" s="38"/>
    </row>
    <row r="10" spans="1:14" ht="15" x14ac:dyDescent="0.2">
      <c r="A10" s="141"/>
      <c r="B10" s="141">
        <v>2</v>
      </c>
      <c r="C10" s="702" t="s">
        <v>10</v>
      </c>
      <c r="D10" s="703"/>
      <c r="E10" s="293" t="s">
        <v>11</v>
      </c>
      <c r="F10" s="118"/>
      <c r="G10" s="124" t="str">
        <f>IF(ISBLANK(F10),"",VLOOKUP(F10,v_stufen,2,FALSE))</f>
        <v/>
      </c>
      <c r="H10" s="118"/>
      <c r="I10" s="124" t="str">
        <f>IF(ISBLANK(H10),"",VLOOKUP(H10,v_stufen,2,FALSE))</f>
        <v/>
      </c>
      <c r="J10" s="118"/>
      <c r="K10" s="124" t="str">
        <f>IF(ISBLANK(J10),"",VLOOKUP(J10,v_stufen,2,FALSE))</f>
        <v/>
      </c>
      <c r="L10" s="15">
        <f t="shared" si="0"/>
        <v>0</v>
      </c>
      <c r="M10" s="16"/>
      <c r="N10" s="38"/>
    </row>
    <row r="11" spans="1:14" ht="15" x14ac:dyDescent="0.2">
      <c r="A11" s="141"/>
      <c r="B11" s="141">
        <v>3</v>
      </c>
      <c r="C11" s="735" t="s">
        <v>370</v>
      </c>
      <c r="D11" s="736"/>
      <c r="E11" s="294" t="s">
        <v>11</v>
      </c>
      <c r="F11" s="118"/>
      <c r="G11" s="124" t="str">
        <f>IF(ISBLANK(F11),"",VLOOKUP(F11,v_stufen,2,FALSE))</f>
        <v/>
      </c>
      <c r="H11" s="118"/>
      <c r="I11" s="124" t="str">
        <f>IF(ISBLANK(H11),"",VLOOKUP(H11,v_stufen,2,FALSE))</f>
        <v/>
      </c>
      <c r="J11" s="118"/>
      <c r="K11" s="124" t="str">
        <f>IF(ISBLANK(J11),"",VLOOKUP(J11,v_stufen,2,FALSE))</f>
        <v/>
      </c>
      <c r="L11" s="15">
        <f t="shared" si="0"/>
        <v>0</v>
      </c>
      <c r="M11" s="17"/>
      <c r="N11" s="38"/>
    </row>
    <row r="12" spans="1:14" ht="15" x14ac:dyDescent="0.2">
      <c r="A12" s="141"/>
      <c r="B12" s="141">
        <v>4</v>
      </c>
      <c r="C12" s="702" t="s">
        <v>13</v>
      </c>
      <c r="D12" s="703"/>
      <c r="E12" s="295" t="s">
        <v>11</v>
      </c>
      <c r="F12" s="118"/>
      <c r="G12" s="124" t="str">
        <f>IF(ISBLANK(F12),"",VLOOKUP(F12,v_stufen,2,FALSE))</f>
        <v/>
      </c>
      <c r="H12" s="118"/>
      <c r="I12" s="124" t="str">
        <f>IF(ISBLANK(H12),"",VLOOKUP(H12,v_stufen,2,FALSE))</f>
        <v/>
      </c>
      <c r="J12" s="118"/>
      <c r="K12" s="124" t="str">
        <f>IF(ISBLANK(J12),"",VLOOKUP(J12,v_stufen,2,FALSE))</f>
        <v/>
      </c>
      <c r="L12" s="15">
        <f t="shared" si="0"/>
        <v>0</v>
      </c>
      <c r="M12" s="17"/>
      <c r="N12" s="38"/>
    </row>
    <row r="13" spans="1:14" ht="15" x14ac:dyDescent="0.2">
      <c r="A13" s="141"/>
      <c r="B13" s="141">
        <v>5</v>
      </c>
      <c r="C13" s="702" t="s">
        <v>14</v>
      </c>
      <c r="D13" s="703"/>
      <c r="E13" s="295" t="s">
        <v>11</v>
      </c>
      <c r="F13" s="118"/>
      <c r="G13" s="124" t="str">
        <f>IF(ISBLANK(F13),"",VLOOKUP(F13,v_stufen,2,FALSE))</f>
        <v/>
      </c>
      <c r="H13" s="118"/>
      <c r="I13" s="124" t="str">
        <f>IF(ISBLANK(H13),"",VLOOKUP(H13,v_stufen,2,FALSE))</f>
        <v/>
      </c>
      <c r="J13" s="118"/>
      <c r="K13" s="124" t="str">
        <f>IF(ISBLANK(J13),"",VLOOKUP(J13,v_stufen,2,FALSE))</f>
        <v/>
      </c>
      <c r="L13" s="15">
        <f t="shared" si="0"/>
        <v>0</v>
      </c>
      <c r="M13" s="17"/>
      <c r="N13" s="38"/>
    </row>
    <row r="14" spans="1:14" ht="15" x14ac:dyDescent="0.2">
      <c r="A14" s="141"/>
      <c r="B14" s="141">
        <v>6</v>
      </c>
      <c r="C14" s="702" t="s">
        <v>371</v>
      </c>
      <c r="D14" s="703"/>
      <c r="E14" s="19" t="s">
        <v>16</v>
      </c>
      <c r="F14" s="119"/>
      <c r="G14" s="124" t="str">
        <f>IF(ISBLANK(F14),"",VLOOKUP(F14,H_Stufenneu,2,TRUE))</f>
        <v/>
      </c>
      <c r="H14" s="119"/>
      <c r="I14" s="124" t="str">
        <f>IF(ISBLANK(H14),"",VLOOKUP(H14,H_Stufenneu,2,TRUE))</f>
        <v/>
      </c>
      <c r="J14" s="119"/>
      <c r="K14" s="124" t="str">
        <f>IF(ISBLANK(J14),"",VLOOKUP(J14,H_Stufenneu,2,TRUE))</f>
        <v/>
      </c>
      <c r="L14" s="15">
        <f t="shared" si="0"/>
        <v>0</v>
      </c>
      <c r="M14" s="17"/>
      <c r="N14" s="38"/>
    </row>
    <row r="15" spans="1:14" ht="12.95" customHeight="1" x14ac:dyDescent="0.2">
      <c r="A15" s="141"/>
      <c r="B15" s="141">
        <v>106</v>
      </c>
      <c r="C15" s="699" t="s">
        <v>25</v>
      </c>
      <c r="D15" s="700"/>
      <c r="E15" s="700"/>
      <c r="F15" s="700"/>
      <c r="G15" s="700"/>
      <c r="H15" s="700"/>
      <c r="I15" s="700"/>
      <c r="J15" s="700"/>
      <c r="K15" s="700"/>
      <c r="L15" s="701"/>
      <c r="M15" s="17"/>
      <c r="N15" s="38"/>
    </row>
    <row r="16" spans="1:14" ht="15" x14ac:dyDescent="0.2">
      <c r="A16" s="141"/>
      <c r="B16" s="141">
        <v>43</v>
      </c>
      <c r="C16" s="702" t="s">
        <v>372</v>
      </c>
      <c r="D16" s="703"/>
      <c r="E16" s="24" t="s">
        <v>16</v>
      </c>
      <c r="F16" s="121"/>
      <c r="G16" s="124" t="str">
        <f>IF(ISBLANK(F16),"",VLOOKUP(F16,H_Stufenneu,2,TRUE))</f>
        <v/>
      </c>
      <c r="H16" s="121"/>
      <c r="I16" s="124" t="str">
        <f>IF(ISBLANK(H16),"",VLOOKUP(H16,H_Stufenneu,2,TRUE))</f>
        <v/>
      </c>
      <c r="J16" s="121"/>
      <c r="K16" s="124" t="str">
        <f>IF(ISBLANK(J16),"",VLOOKUP(J16,H_Stufenneu,2,TRUE))</f>
        <v/>
      </c>
      <c r="L16" s="15">
        <f>IF($L$5=0,0,SUM(G16,I16,K16)/$L$5)</f>
        <v>0</v>
      </c>
      <c r="M16" s="17"/>
      <c r="N16" s="38"/>
    </row>
    <row r="17" spans="1:18" ht="15.75" x14ac:dyDescent="0.2">
      <c r="A17" s="141"/>
      <c r="B17" s="141">
        <v>44</v>
      </c>
      <c r="C17" s="702" t="s">
        <v>373</v>
      </c>
      <c r="D17" s="703"/>
      <c r="E17" s="295" t="s">
        <v>11</v>
      </c>
      <c r="F17" s="190"/>
      <c r="G17" s="124" t="str">
        <f>IF(ISBLANK(F17),"",VLOOKUP(F17,v_stufen,2,FALSE))</f>
        <v/>
      </c>
      <c r="H17" s="190"/>
      <c r="I17" s="124" t="str">
        <f>IF(ISBLANK(H17),"",VLOOKUP(H17,v_stufen,2,FALSE))</f>
        <v/>
      </c>
      <c r="J17" s="190"/>
      <c r="K17" s="124" t="str">
        <f>IF(ISBLANK(J17),"",VLOOKUP(J17,v_stufen,2,FALSE))</f>
        <v/>
      </c>
      <c r="L17" s="15">
        <f>IF($L$5=0,0,SUM(G17,I17,K17)/$L$5)</f>
        <v>0</v>
      </c>
      <c r="M17" s="17"/>
      <c r="N17" s="38"/>
    </row>
    <row r="18" spans="1:18" ht="15.75" x14ac:dyDescent="0.2">
      <c r="A18" s="141"/>
      <c r="B18" s="141">
        <v>45</v>
      </c>
      <c r="C18" s="702" t="s">
        <v>374</v>
      </c>
      <c r="D18" s="703"/>
      <c r="E18" s="25" t="s">
        <v>16</v>
      </c>
      <c r="F18" s="121"/>
      <c r="G18" s="124" t="str">
        <f>IF(ISBLANK(F18),"",VLOOKUP(F18,H_Stufenneu,2,TRUE))</f>
        <v/>
      </c>
      <c r="H18" s="121"/>
      <c r="I18" s="124" t="str">
        <f>IF(ISBLANK(H18),"",VLOOKUP(H18,H_Stufenneu,2,TRUE))</f>
        <v/>
      </c>
      <c r="J18" s="121"/>
      <c r="K18" s="124" t="str">
        <f>IF(ISBLANK(J18),"",VLOOKUP(J18,H_Stufenneu,2,TRUE))</f>
        <v/>
      </c>
      <c r="L18" s="15">
        <f>IF($L$5=0,0,SUM(G18,I18,K18)/$L$5)</f>
        <v>0</v>
      </c>
      <c r="M18" s="17"/>
      <c r="N18" s="38"/>
    </row>
    <row r="19" spans="1:18" ht="12.95" customHeight="1" x14ac:dyDescent="0.2">
      <c r="A19" s="141"/>
      <c r="B19" s="141">
        <v>105</v>
      </c>
      <c r="C19" s="699" t="s">
        <v>24</v>
      </c>
      <c r="D19" s="700"/>
      <c r="E19" s="700"/>
      <c r="F19" s="700"/>
      <c r="G19" s="700"/>
      <c r="H19" s="700"/>
      <c r="I19" s="700"/>
      <c r="J19" s="700"/>
      <c r="K19" s="700"/>
      <c r="L19" s="701"/>
      <c r="M19" s="17"/>
      <c r="N19" s="38"/>
    </row>
    <row r="20" spans="1:18" ht="15" x14ac:dyDescent="0.2">
      <c r="A20" s="141"/>
      <c r="B20" s="141">
        <v>40</v>
      </c>
      <c r="C20" s="702" t="s">
        <v>375</v>
      </c>
      <c r="D20" s="703"/>
      <c r="E20" s="18" t="s">
        <v>16</v>
      </c>
      <c r="F20" s="121"/>
      <c r="G20" s="124" t="str">
        <f>IF(ISBLANK(F20),"",VLOOKUP(F20,H_Stufenneu,2,TRUE))</f>
        <v/>
      </c>
      <c r="H20" s="121"/>
      <c r="I20" s="124" t="str">
        <f>IF(ISBLANK(H20),"",VLOOKUP(H20,H_Stufenneu,2,TRUE))</f>
        <v/>
      </c>
      <c r="J20" s="121"/>
      <c r="K20" s="124" t="str">
        <f>IF(ISBLANK(J20),"",VLOOKUP(J20,H_Stufenneu,2,TRUE))</f>
        <v/>
      </c>
      <c r="L20" s="15">
        <f>IF($L$5=0,0,SUM(G20,I20,K20)/$L$5)</f>
        <v>0</v>
      </c>
      <c r="M20" s="17"/>
      <c r="N20" s="38"/>
    </row>
    <row r="21" spans="1:18" ht="15.75" x14ac:dyDescent="0.2">
      <c r="A21" s="141"/>
      <c r="B21" s="141">
        <v>41</v>
      </c>
      <c r="C21" s="702" t="s">
        <v>376</v>
      </c>
      <c r="D21" s="703"/>
      <c r="E21" s="296" t="s">
        <v>11</v>
      </c>
      <c r="F21" s="118"/>
      <c r="G21" s="124" t="str">
        <f>IF(ISBLANK(F21),"",VLOOKUP(F21,v_stufen,2,FALSE))</f>
        <v/>
      </c>
      <c r="H21" s="118"/>
      <c r="I21" s="124" t="str">
        <f>IF(ISBLANK(H21),"",VLOOKUP(H21,v_stufen,2,FALSE))</f>
        <v/>
      </c>
      <c r="J21" s="118"/>
      <c r="K21" s="124" t="str">
        <f>IF(ISBLANK(J21),"",VLOOKUP(J21,v_stufen,2,FALSE))</f>
        <v/>
      </c>
      <c r="L21" s="15">
        <f>IF($L$5=0,0,SUM(G21,I21,K21)/$L$5)</f>
        <v>0</v>
      </c>
      <c r="M21" s="17"/>
      <c r="N21" s="38"/>
    </row>
    <row r="22" spans="1:18" ht="15" x14ac:dyDescent="0.2">
      <c r="A22" s="141"/>
      <c r="B22" s="141">
        <v>42</v>
      </c>
      <c r="C22" s="702" t="s">
        <v>377</v>
      </c>
      <c r="D22" s="703"/>
      <c r="E22" s="297" t="s">
        <v>11</v>
      </c>
      <c r="F22" s="118"/>
      <c r="G22" s="124" t="str">
        <f>IF(ISBLANK(F22),"",VLOOKUP(F22,v_stufen,2,FALSE))</f>
        <v/>
      </c>
      <c r="H22" s="118"/>
      <c r="I22" s="124" t="str">
        <f>IF(ISBLANK(H22),"",VLOOKUP(H22,v_stufen,2,FALSE))</f>
        <v/>
      </c>
      <c r="J22" s="118"/>
      <c r="K22" s="124" t="str">
        <f>IF(ISBLANK(J22),"",VLOOKUP(J22,v_stufen,2,FALSE))</f>
        <v/>
      </c>
      <c r="L22" s="15">
        <f>IF($L$5=0,0,SUM(G22,I22,K22)/$L$5)</f>
        <v>0</v>
      </c>
      <c r="M22" s="17"/>
      <c r="N22" s="38"/>
    </row>
    <row r="23" spans="1:18" ht="12.95" customHeight="1" x14ac:dyDescent="0.2">
      <c r="A23" s="141"/>
      <c r="B23" s="141">
        <v>102</v>
      </c>
      <c r="C23" s="699" t="s">
        <v>289</v>
      </c>
      <c r="D23" s="700"/>
      <c r="E23" s="700"/>
      <c r="F23" s="700"/>
      <c r="G23" s="700"/>
      <c r="H23" s="700"/>
      <c r="I23" s="700"/>
      <c r="J23" s="700"/>
      <c r="K23" s="700"/>
      <c r="L23" s="701"/>
      <c r="M23" s="17"/>
      <c r="N23" s="38"/>
    </row>
    <row r="24" spans="1:18" ht="15" x14ac:dyDescent="0.2">
      <c r="A24" s="141"/>
      <c r="B24" s="141">
        <v>7</v>
      </c>
      <c r="C24" s="702" t="s">
        <v>378</v>
      </c>
      <c r="D24" s="703"/>
      <c r="E24" s="20" t="s">
        <v>16</v>
      </c>
      <c r="F24" s="120"/>
      <c r="G24" s="124" t="str">
        <f t="shared" ref="G24:G36" si="1">IF(ISBLANK(F24),"",VLOOKUP(F24,H_Stufenneu,2,TRUE))</f>
        <v/>
      </c>
      <c r="H24" s="121"/>
      <c r="I24" s="124" t="str">
        <f t="shared" ref="I24:I36" si="2">IF(ISBLANK(H24),"",VLOOKUP(H24,H_Stufenneu,2,TRUE))</f>
        <v/>
      </c>
      <c r="J24" s="121"/>
      <c r="K24" s="124" t="str">
        <f t="shared" ref="K24:K36" si="3">IF(ISBLANK(J24),"",VLOOKUP(J24,H_Stufenneu,2,TRUE))</f>
        <v/>
      </c>
      <c r="L24" s="15">
        <f t="shared" ref="L24:L36" si="4">IF($L$5=0,0,SUM(G24,I24,K24)/$L$5)</f>
        <v>0</v>
      </c>
      <c r="M24" s="17"/>
      <c r="N24" s="38"/>
      <c r="P24" s="13"/>
      <c r="Q24" s="21"/>
      <c r="R24" s="13"/>
    </row>
    <row r="25" spans="1:18" ht="15" x14ac:dyDescent="0.2">
      <c r="A25" s="141"/>
      <c r="B25" s="141">
        <v>8</v>
      </c>
      <c r="C25" s="702" t="s">
        <v>379</v>
      </c>
      <c r="D25" s="703"/>
      <c r="E25" s="20" t="s">
        <v>16</v>
      </c>
      <c r="F25" s="120"/>
      <c r="G25" s="124" t="str">
        <f t="shared" si="1"/>
        <v/>
      </c>
      <c r="H25" s="121"/>
      <c r="I25" s="124" t="str">
        <f t="shared" si="2"/>
        <v/>
      </c>
      <c r="J25" s="121"/>
      <c r="K25" s="124" t="str">
        <f t="shared" si="3"/>
        <v/>
      </c>
      <c r="L25" s="15">
        <f t="shared" si="4"/>
        <v>0</v>
      </c>
      <c r="M25" s="17"/>
      <c r="N25" s="38"/>
      <c r="P25" s="13"/>
      <c r="Q25" s="13"/>
      <c r="R25" s="13"/>
    </row>
    <row r="26" spans="1:18" ht="15" x14ac:dyDescent="0.2">
      <c r="A26" s="141"/>
      <c r="B26" s="141">
        <v>9</v>
      </c>
      <c r="C26" s="702" t="s">
        <v>380</v>
      </c>
      <c r="D26" s="703"/>
      <c r="E26" s="20" t="s">
        <v>16</v>
      </c>
      <c r="F26" s="120"/>
      <c r="G26" s="124" t="str">
        <f t="shared" si="1"/>
        <v/>
      </c>
      <c r="H26" s="121"/>
      <c r="I26" s="124" t="str">
        <f t="shared" si="2"/>
        <v/>
      </c>
      <c r="J26" s="121"/>
      <c r="K26" s="124" t="str">
        <f t="shared" si="3"/>
        <v/>
      </c>
      <c r="L26" s="15">
        <f t="shared" si="4"/>
        <v>0</v>
      </c>
      <c r="M26" s="17"/>
      <c r="N26" s="38"/>
      <c r="P26" s="13"/>
      <c r="Q26" s="13"/>
      <c r="R26" s="13"/>
    </row>
    <row r="27" spans="1:18" ht="15" x14ac:dyDescent="0.2">
      <c r="A27" s="141"/>
      <c r="B27" s="141">
        <v>10</v>
      </c>
      <c r="C27" s="702" t="s">
        <v>381</v>
      </c>
      <c r="D27" s="703"/>
      <c r="E27" s="20" t="s">
        <v>16</v>
      </c>
      <c r="F27" s="120"/>
      <c r="G27" s="124" t="str">
        <f t="shared" si="1"/>
        <v/>
      </c>
      <c r="H27" s="121"/>
      <c r="I27" s="124" t="str">
        <f t="shared" si="2"/>
        <v/>
      </c>
      <c r="J27" s="121"/>
      <c r="K27" s="124" t="str">
        <f t="shared" si="3"/>
        <v/>
      </c>
      <c r="L27" s="15">
        <f t="shared" si="4"/>
        <v>0</v>
      </c>
      <c r="M27" s="17"/>
      <c r="N27" s="38"/>
      <c r="P27" s="13"/>
      <c r="Q27" s="13"/>
      <c r="R27" s="13"/>
    </row>
    <row r="28" spans="1:18" ht="15" x14ac:dyDescent="0.2">
      <c r="A28" s="141"/>
      <c r="B28" s="141">
        <v>11</v>
      </c>
      <c r="C28" s="702" t="s">
        <v>87</v>
      </c>
      <c r="D28" s="703"/>
      <c r="E28" s="20" t="s">
        <v>16</v>
      </c>
      <c r="F28" s="120"/>
      <c r="G28" s="124" t="str">
        <f t="shared" si="1"/>
        <v/>
      </c>
      <c r="H28" s="121"/>
      <c r="I28" s="124" t="str">
        <f t="shared" si="2"/>
        <v/>
      </c>
      <c r="J28" s="121"/>
      <c r="K28" s="124" t="str">
        <f t="shared" si="3"/>
        <v/>
      </c>
      <c r="L28" s="15">
        <f t="shared" si="4"/>
        <v>0</v>
      </c>
      <c r="M28" s="17"/>
      <c r="N28" s="38"/>
      <c r="P28" s="13"/>
      <c r="Q28" s="13"/>
      <c r="R28" s="13"/>
    </row>
    <row r="29" spans="1:18" ht="15" x14ac:dyDescent="0.2">
      <c r="A29" s="141"/>
      <c r="B29" s="141">
        <v>12</v>
      </c>
      <c r="C29" s="702" t="s">
        <v>382</v>
      </c>
      <c r="D29" s="703"/>
      <c r="E29" s="20" t="s">
        <v>16</v>
      </c>
      <c r="F29" s="120"/>
      <c r="G29" s="124" t="str">
        <f t="shared" si="1"/>
        <v/>
      </c>
      <c r="H29" s="121"/>
      <c r="I29" s="124" t="str">
        <f t="shared" si="2"/>
        <v/>
      </c>
      <c r="J29" s="121"/>
      <c r="K29" s="124" t="str">
        <f t="shared" si="3"/>
        <v/>
      </c>
      <c r="L29" s="15">
        <f t="shared" si="4"/>
        <v>0</v>
      </c>
      <c r="M29" s="17"/>
      <c r="N29" s="38"/>
      <c r="P29" s="13"/>
      <c r="Q29" s="13"/>
      <c r="R29" s="13"/>
    </row>
    <row r="30" spans="1:18" ht="15" x14ac:dyDescent="0.2">
      <c r="A30" s="141"/>
      <c r="B30" s="141">
        <v>13</v>
      </c>
      <c r="C30" s="702" t="s">
        <v>383</v>
      </c>
      <c r="D30" s="703"/>
      <c r="E30" s="20" t="s">
        <v>16</v>
      </c>
      <c r="F30" s="120"/>
      <c r="G30" s="124" t="str">
        <f t="shared" si="1"/>
        <v/>
      </c>
      <c r="H30" s="121"/>
      <c r="I30" s="124" t="str">
        <f t="shared" si="2"/>
        <v/>
      </c>
      <c r="J30" s="121"/>
      <c r="K30" s="124" t="str">
        <f t="shared" si="3"/>
        <v/>
      </c>
      <c r="L30" s="15">
        <f t="shared" si="4"/>
        <v>0</v>
      </c>
      <c r="M30" s="17"/>
      <c r="N30" s="38"/>
      <c r="P30" s="13"/>
      <c r="Q30" s="13"/>
      <c r="R30" s="13"/>
    </row>
    <row r="31" spans="1:18" ht="15" x14ac:dyDescent="0.2">
      <c r="A31" s="141"/>
      <c r="B31" s="141">
        <v>14</v>
      </c>
      <c r="C31" s="702" t="s">
        <v>384</v>
      </c>
      <c r="D31" s="703"/>
      <c r="E31" s="20" t="s">
        <v>16</v>
      </c>
      <c r="F31" s="120"/>
      <c r="G31" s="124" t="str">
        <f t="shared" si="1"/>
        <v/>
      </c>
      <c r="H31" s="121"/>
      <c r="I31" s="124" t="str">
        <f t="shared" si="2"/>
        <v/>
      </c>
      <c r="J31" s="121"/>
      <c r="K31" s="124" t="str">
        <f t="shared" si="3"/>
        <v/>
      </c>
      <c r="L31" s="15">
        <f t="shared" si="4"/>
        <v>0</v>
      </c>
      <c r="M31" s="17"/>
      <c r="N31" s="38"/>
    </row>
    <row r="32" spans="1:18" ht="15" x14ac:dyDescent="0.2">
      <c r="A32" s="141"/>
      <c r="B32" s="141">
        <v>15</v>
      </c>
      <c r="C32" s="702" t="s">
        <v>385</v>
      </c>
      <c r="D32" s="703"/>
      <c r="E32" s="20" t="s">
        <v>16</v>
      </c>
      <c r="F32" s="120"/>
      <c r="G32" s="124" t="str">
        <f t="shared" si="1"/>
        <v/>
      </c>
      <c r="H32" s="121"/>
      <c r="I32" s="124" t="str">
        <f t="shared" si="2"/>
        <v/>
      </c>
      <c r="J32" s="121"/>
      <c r="K32" s="124" t="str">
        <f>IF(ISBLANK(J32),"",VLOOKUP(J32,H_Stufenneu,2,TRUE))</f>
        <v/>
      </c>
      <c r="L32" s="15">
        <f t="shared" si="4"/>
        <v>0</v>
      </c>
      <c r="M32" s="17"/>
      <c r="N32" s="38"/>
    </row>
    <row r="33" spans="1:14" ht="15" x14ac:dyDescent="0.2">
      <c r="A33" s="141"/>
      <c r="B33" s="141">
        <v>16</v>
      </c>
      <c r="C33" s="702" t="s">
        <v>386</v>
      </c>
      <c r="D33" s="703"/>
      <c r="E33" s="20" t="s">
        <v>16</v>
      </c>
      <c r="F33" s="120"/>
      <c r="G33" s="124" t="str">
        <f t="shared" si="1"/>
        <v/>
      </c>
      <c r="H33" s="121"/>
      <c r="I33" s="124" t="str">
        <f t="shared" si="2"/>
        <v/>
      </c>
      <c r="J33" s="121"/>
      <c r="K33" s="124" t="str">
        <f t="shared" si="3"/>
        <v/>
      </c>
      <c r="L33" s="15">
        <f t="shared" si="4"/>
        <v>0</v>
      </c>
      <c r="M33" s="17"/>
      <c r="N33" s="38"/>
    </row>
    <row r="34" spans="1:14" ht="15" x14ac:dyDescent="0.2">
      <c r="A34" s="141"/>
      <c r="B34" s="141">
        <v>17</v>
      </c>
      <c r="C34" s="702" t="s">
        <v>387</v>
      </c>
      <c r="D34" s="703"/>
      <c r="E34" s="20" t="s">
        <v>16</v>
      </c>
      <c r="F34" s="120"/>
      <c r="G34" s="124" t="str">
        <f t="shared" si="1"/>
        <v/>
      </c>
      <c r="H34" s="121"/>
      <c r="I34" s="124" t="str">
        <f t="shared" si="2"/>
        <v/>
      </c>
      <c r="J34" s="121"/>
      <c r="K34" s="124" t="str">
        <f t="shared" si="3"/>
        <v/>
      </c>
      <c r="L34" s="15">
        <f t="shared" si="4"/>
        <v>0</v>
      </c>
      <c r="M34" s="17"/>
      <c r="N34" s="38"/>
    </row>
    <row r="35" spans="1:14" ht="15" x14ac:dyDescent="0.2">
      <c r="A35" s="141"/>
      <c r="B35" s="141">
        <v>18</v>
      </c>
      <c r="C35" s="702" t="s">
        <v>388</v>
      </c>
      <c r="D35" s="703"/>
      <c r="E35" s="20" t="s">
        <v>16</v>
      </c>
      <c r="F35" s="120"/>
      <c r="G35" s="124" t="str">
        <f t="shared" si="1"/>
        <v/>
      </c>
      <c r="H35" s="121"/>
      <c r="I35" s="124" t="str">
        <f t="shared" si="2"/>
        <v/>
      </c>
      <c r="J35" s="121"/>
      <c r="K35" s="124" t="str">
        <f t="shared" si="3"/>
        <v/>
      </c>
      <c r="L35" s="15">
        <f t="shared" si="4"/>
        <v>0</v>
      </c>
      <c r="M35" s="17"/>
      <c r="N35" s="38"/>
    </row>
    <row r="36" spans="1:14" ht="15" x14ac:dyDescent="0.2">
      <c r="A36" s="141"/>
      <c r="B36" s="141">
        <v>19</v>
      </c>
      <c r="C36" s="702" t="s">
        <v>389</v>
      </c>
      <c r="D36" s="703"/>
      <c r="E36" s="20" t="s">
        <v>16</v>
      </c>
      <c r="F36" s="120"/>
      <c r="G36" s="124" t="str">
        <f t="shared" si="1"/>
        <v/>
      </c>
      <c r="H36" s="121"/>
      <c r="I36" s="124" t="str">
        <f t="shared" si="2"/>
        <v/>
      </c>
      <c r="J36" s="121"/>
      <c r="K36" s="124" t="str">
        <f t="shared" si="3"/>
        <v/>
      </c>
      <c r="L36" s="15">
        <f t="shared" si="4"/>
        <v>0</v>
      </c>
      <c r="M36" s="17"/>
      <c r="N36" s="38"/>
    </row>
    <row r="37" spans="1:14" ht="12.95" customHeight="1" x14ac:dyDescent="0.2">
      <c r="A37" s="141"/>
      <c r="B37" s="141">
        <v>103</v>
      </c>
      <c r="C37" s="699" t="s">
        <v>369</v>
      </c>
      <c r="D37" s="700"/>
      <c r="E37" s="700"/>
      <c r="F37" s="700"/>
      <c r="G37" s="700"/>
      <c r="H37" s="700"/>
      <c r="I37" s="700"/>
      <c r="J37" s="700"/>
      <c r="K37" s="700"/>
      <c r="L37" s="701"/>
      <c r="M37" s="17"/>
      <c r="N37" s="38"/>
    </row>
    <row r="38" spans="1:14" ht="15" x14ac:dyDescent="0.2">
      <c r="A38" s="141"/>
      <c r="B38" s="141">
        <v>20</v>
      </c>
      <c r="C38" s="737" t="s">
        <v>18</v>
      </c>
      <c r="D38" s="703"/>
      <c r="E38" s="22" t="s">
        <v>16</v>
      </c>
      <c r="F38" s="121"/>
      <c r="G38" s="124" t="str">
        <f>IF(ISBLANK(F38),"",VLOOKUP(F38,H_Stufenneu,2,TRUE))</f>
        <v/>
      </c>
      <c r="H38" s="121"/>
      <c r="I38" s="124" t="str">
        <f>IF(ISBLANK(H38),"",VLOOKUP(H38,H_Stufenneu,2,TRUE))</f>
        <v/>
      </c>
      <c r="J38" s="121"/>
      <c r="K38" s="124" t="str">
        <f>IF(ISBLANK(J38),"",VLOOKUP(J38,H_Stufenneu,2,TRUE))</f>
        <v/>
      </c>
      <c r="L38" s="15">
        <f>IF($L$5=0,0,SUM(G38,I38,K38)/$L$5)</f>
        <v>0</v>
      </c>
      <c r="M38" s="17"/>
      <c r="N38" s="38"/>
    </row>
    <row r="39" spans="1:14" ht="15" x14ac:dyDescent="0.2">
      <c r="A39" s="141"/>
      <c r="B39" s="141">
        <v>21</v>
      </c>
      <c r="C39" s="737" t="s">
        <v>19</v>
      </c>
      <c r="D39" s="703"/>
      <c r="E39" s="22" t="s">
        <v>16</v>
      </c>
      <c r="F39" s="121"/>
      <c r="G39" s="124" t="str">
        <f>IF(ISBLANK(F39),"",VLOOKUP(F39,H_Stufenneu,2,TRUE))</f>
        <v/>
      </c>
      <c r="H39" s="121"/>
      <c r="I39" s="124" t="str">
        <f>IF(ISBLANK(H39),"",VLOOKUP(H39,H_Stufenneu,2,TRUE))</f>
        <v/>
      </c>
      <c r="J39" s="121"/>
      <c r="K39" s="124" t="str">
        <f>IF(ISBLANK(J39),"",VLOOKUP(J39,H_Stufenneu,2,TRUE))</f>
        <v/>
      </c>
      <c r="L39" s="15">
        <f>IF($L$5=0,0,SUM(G39,I39,K39)/$L$5)</f>
        <v>0</v>
      </c>
      <c r="M39" s="17"/>
      <c r="N39" s="38"/>
    </row>
    <row r="40" spans="1:14" ht="15" x14ac:dyDescent="0.2">
      <c r="A40" s="141"/>
      <c r="B40" s="141">
        <v>22</v>
      </c>
      <c r="C40" s="702" t="s">
        <v>390</v>
      </c>
      <c r="D40" s="703"/>
      <c r="E40" s="22" t="s">
        <v>16</v>
      </c>
      <c r="F40" s="121"/>
      <c r="G40" s="124" t="str">
        <f>IF(ISBLANK(F40),"",VLOOKUP(F40,H_Stufenneu,2,TRUE))</f>
        <v/>
      </c>
      <c r="H40" s="121"/>
      <c r="I40" s="124" t="str">
        <f>IF(ISBLANK(H40),"",VLOOKUP(H40,H_Stufenneu,2,TRUE))</f>
        <v/>
      </c>
      <c r="J40" s="121"/>
      <c r="K40" s="124" t="str">
        <f>IF(ISBLANK(J40),"",VLOOKUP(J40,H_Stufenneu,2,TRUE))</f>
        <v/>
      </c>
      <c r="L40" s="15">
        <f>IF($L$5=0,0,SUM(G40,I40,K40)/$L$5)</f>
        <v>0</v>
      </c>
      <c r="M40" s="17"/>
      <c r="N40" s="38"/>
    </row>
    <row r="41" spans="1:14" ht="12.95" customHeight="1" x14ac:dyDescent="0.2">
      <c r="A41" s="141"/>
      <c r="B41" s="141">
        <v>104</v>
      </c>
      <c r="C41" s="619" t="s">
        <v>291</v>
      </c>
      <c r="D41" s="48"/>
      <c r="E41" s="48"/>
      <c r="F41" s="48"/>
      <c r="G41" s="48"/>
      <c r="H41" s="48"/>
      <c r="I41" s="48"/>
      <c r="J41" s="48"/>
      <c r="K41" s="48"/>
      <c r="L41" s="49"/>
      <c r="M41" s="17"/>
      <c r="N41" s="38"/>
    </row>
    <row r="42" spans="1:14" ht="15" x14ac:dyDescent="0.2">
      <c r="A42" s="141"/>
      <c r="B42" s="141">
        <v>23</v>
      </c>
      <c r="C42" s="702" t="s">
        <v>20</v>
      </c>
      <c r="D42" s="703"/>
      <c r="E42" s="18" t="s">
        <v>16</v>
      </c>
      <c r="F42" s="121"/>
      <c r="G42" s="124" t="str">
        <f t="shared" ref="G42:G58" si="5">IF(ISBLANK(F42),"",VLOOKUP(F42,H_Stufenneu,2,TRUE))</f>
        <v/>
      </c>
      <c r="H42" s="121"/>
      <c r="I42" s="124" t="str">
        <f t="shared" ref="I42:I58" si="6">IF(ISBLANK(H42),"",VLOOKUP(H42,H_Stufenneu,2,TRUE))</f>
        <v/>
      </c>
      <c r="J42" s="121"/>
      <c r="K42" s="124" t="str">
        <f t="shared" ref="K42:K58" si="7">IF(ISBLANK(J42),"",VLOOKUP(J42,H_Stufenneu,2,TRUE))</f>
        <v/>
      </c>
      <c r="L42" s="15">
        <f t="shared" ref="L42:L53" si="8">IF($L$5=0,0,SUM(G42,I42,K42)/$L$5)</f>
        <v>0</v>
      </c>
      <c r="M42" s="17"/>
      <c r="N42" s="38"/>
    </row>
    <row r="43" spans="1:14" ht="15" x14ac:dyDescent="0.2">
      <c r="A43" s="141"/>
      <c r="B43" s="141">
        <v>24</v>
      </c>
      <c r="C43" s="702" t="s">
        <v>391</v>
      </c>
      <c r="D43" s="703"/>
      <c r="E43" s="18" t="s">
        <v>16</v>
      </c>
      <c r="F43" s="121"/>
      <c r="G43" s="124" t="str">
        <f t="shared" si="5"/>
        <v/>
      </c>
      <c r="H43" s="121"/>
      <c r="I43" s="124" t="str">
        <f t="shared" si="6"/>
        <v/>
      </c>
      <c r="J43" s="121"/>
      <c r="K43" s="124" t="str">
        <f t="shared" si="7"/>
        <v/>
      </c>
      <c r="L43" s="15">
        <f t="shared" si="8"/>
        <v>0</v>
      </c>
      <c r="M43" s="17"/>
      <c r="N43" s="38"/>
    </row>
    <row r="44" spans="1:14" ht="15" x14ac:dyDescent="0.2">
      <c r="A44" s="141"/>
      <c r="B44" s="141">
        <v>25</v>
      </c>
      <c r="C44" s="702" t="s">
        <v>392</v>
      </c>
      <c r="D44" s="703"/>
      <c r="E44" s="18" t="s">
        <v>16</v>
      </c>
      <c r="F44" s="121"/>
      <c r="G44" s="124" t="str">
        <f t="shared" si="5"/>
        <v/>
      </c>
      <c r="H44" s="121"/>
      <c r="I44" s="124" t="str">
        <f t="shared" si="6"/>
        <v/>
      </c>
      <c r="J44" s="121"/>
      <c r="K44" s="124" t="str">
        <f t="shared" si="7"/>
        <v/>
      </c>
      <c r="L44" s="15">
        <f t="shared" si="8"/>
        <v>0</v>
      </c>
      <c r="M44" s="17"/>
      <c r="N44" s="38"/>
    </row>
    <row r="45" spans="1:14" ht="15" x14ac:dyDescent="0.2">
      <c r="A45" s="141"/>
      <c r="B45" s="141">
        <v>26</v>
      </c>
      <c r="C45" s="702" t="s">
        <v>393</v>
      </c>
      <c r="D45" s="703"/>
      <c r="E45" s="18" t="s">
        <v>16</v>
      </c>
      <c r="F45" s="121"/>
      <c r="G45" s="124" t="str">
        <f t="shared" si="5"/>
        <v/>
      </c>
      <c r="H45" s="121"/>
      <c r="I45" s="124" t="str">
        <f t="shared" si="6"/>
        <v/>
      </c>
      <c r="J45" s="121"/>
      <c r="K45" s="124" t="str">
        <f t="shared" si="7"/>
        <v/>
      </c>
      <c r="L45" s="15">
        <f t="shared" si="8"/>
        <v>0</v>
      </c>
      <c r="M45" s="17"/>
      <c r="N45" s="38"/>
    </row>
    <row r="46" spans="1:14" ht="15" x14ac:dyDescent="0.2">
      <c r="A46" s="141"/>
      <c r="B46" s="141">
        <v>27</v>
      </c>
      <c r="C46" s="702" t="s">
        <v>394</v>
      </c>
      <c r="D46" s="703"/>
      <c r="E46" s="18" t="s">
        <v>16</v>
      </c>
      <c r="F46" s="121"/>
      <c r="G46" s="124" t="str">
        <f t="shared" si="5"/>
        <v/>
      </c>
      <c r="H46" s="121"/>
      <c r="I46" s="124" t="str">
        <f t="shared" si="6"/>
        <v/>
      </c>
      <c r="J46" s="121"/>
      <c r="K46" s="124" t="str">
        <f t="shared" si="7"/>
        <v/>
      </c>
      <c r="L46" s="15">
        <f t="shared" si="8"/>
        <v>0</v>
      </c>
      <c r="M46" s="17"/>
      <c r="N46" s="38"/>
    </row>
    <row r="47" spans="1:14" ht="15" x14ac:dyDescent="0.2">
      <c r="A47" s="141"/>
      <c r="B47" s="141">
        <v>28</v>
      </c>
      <c r="C47" s="702" t="s">
        <v>395</v>
      </c>
      <c r="D47" s="703"/>
      <c r="E47" s="18" t="s">
        <v>16</v>
      </c>
      <c r="F47" s="121"/>
      <c r="G47" s="124" t="str">
        <f t="shared" si="5"/>
        <v/>
      </c>
      <c r="H47" s="121"/>
      <c r="I47" s="124" t="str">
        <f t="shared" si="6"/>
        <v/>
      </c>
      <c r="J47" s="121"/>
      <c r="K47" s="124" t="str">
        <f t="shared" si="7"/>
        <v/>
      </c>
      <c r="L47" s="15">
        <f t="shared" si="8"/>
        <v>0</v>
      </c>
      <c r="M47" s="17"/>
      <c r="N47" s="38"/>
    </row>
    <row r="48" spans="1:14" ht="15" x14ac:dyDescent="0.2">
      <c r="A48" s="141"/>
      <c r="B48" s="141">
        <v>29</v>
      </c>
      <c r="C48" s="702" t="s">
        <v>396</v>
      </c>
      <c r="D48" s="703"/>
      <c r="E48" s="18" t="s">
        <v>16</v>
      </c>
      <c r="F48" s="121"/>
      <c r="G48" s="124" t="str">
        <f t="shared" si="5"/>
        <v/>
      </c>
      <c r="H48" s="121"/>
      <c r="I48" s="124" t="str">
        <f t="shared" si="6"/>
        <v/>
      </c>
      <c r="J48" s="121"/>
      <c r="K48" s="124" t="str">
        <f t="shared" si="7"/>
        <v/>
      </c>
      <c r="L48" s="15">
        <f t="shared" si="8"/>
        <v>0</v>
      </c>
      <c r="M48" s="17"/>
      <c r="N48" s="38"/>
    </row>
    <row r="49" spans="1:14" ht="15" x14ac:dyDescent="0.2">
      <c r="A49" s="141"/>
      <c r="B49" s="141">
        <v>30</v>
      </c>
      <c r="C49" s="702" t="s">
        <v>21</v>
      </c>
      <c r="D49" s="703"/>
      <c r="E49" s="18" t="s">
        <v>16</v>
      </c>
      <c r="F49" s="121"/>
      <c r="G49" s="124" t="str">
        <f t="shared" si="5"/>
        <v/>
      </c>
      <c r="H49" s="121"/>
      <c r="I49" s="124" t="str">
        <f t="shared" si="6"/>
        <v/>
      </c>
      <c r="J49" s="121"/>
      <c r="K49" s="124" t="str">
        <f t="shared" si="7"/>
        <v/>
      </c>
      <c r="L49" s="15">
        <f t="shared" si="8"/>
        <v>0</v>
      </c>
      <c r="M49" s="17"/>
      <c r="N49" s="38"/>
    </row>
    <row r="50" spans="1:14" ht="15" x14ac:dyDescent="0.2">
      <c r="A50" s="141"/>
      <c r="B50" s="141">
        <v>31</v>
      </c>
      <c r="C50" s="702" t="s">
        <v>22</v>
      </c>
      <c r="D50" s="703"/>
      <c r="E50" s="18" t="s">
        <v>16</v>
      </c>
      <c r="F50" s="121"/>
      <c r="G50" s="124" t="str">
        <f t="shared" si="5"/>
        <v/>
      </c>
      <c r="H50" s="121"/>
      <c r="I50" s="124" t="str">
        <f t="shared" si="6"/>
        <v/>
      </c>
      <c r="J50" s="121"/>
      <c r="K50" s="124" t="str">
        <f t="shared" si="7"/>
        <v/>
      </c>
      <c r="L50" s="15">
        <f t="shared" si="8"/>
        <v>0</v>
      </c>
      <c r="M50" s="17"/>
      <c r="N50" s="38"/>
    </row>
    <row r="51" spans="1:14" ht="15" x14ac:dyDescent="0.2">
      <c r="A51" s="141"/>
      <c r="B51" s="141">
        <v>32</v>
      </c>
      <c r="C51" s="702" t="s">
        <v>397</v>
      </c>
      <c r="D51" s="703"/>
      <c r="E51" s="18" t="s">
        <v>16</v>
      </c>
      <c r="F51" s="121"/>
      <c r="G51" s="124" t="str">
        <f t="shared" si="5"/>
        <v/>
      </c>
      <c r="H51" s="121"/>
      <c r="I51" s="124" t="str">
        <f t="shared" si="6"/>
        <v/>
      </c>
      <c r="J51" s="121"/>
      <c r="K51" s="124" t="str">
        <f t="shared" si="7"/>
        <v/>
      </c>
      <c r="L51" s="15">
        <f t="shared" si="8"/>
        <v>0</v>
      </c>
      <c r="M51" s="17"/>
      <c r="N51" s="38"/>
    </row>
    <row r="52" spans="1:14" ht="15" x14ac:dyDescent="0.2">
      <c r="A52" s="141"/>
      <c r="B52" s="141">
        <v>33</v>
      </c>
      <c r="C52" s="702" t="s">
        <v>398</v>
      </c>
      <c r="D52" s="703"/>
      <c r="E52" s="18" t="s">
        <v>16</v>
      </c>
      <c r="F52" s="121"/>
      <c r="G52" s="124" t="str">
        <f t="shared" si="5"/>
        <v/>
      </c>
      <c r="H52" s="121"/>
      <c r="I52" s="124" t="str">
        <f t="shared" si="6"/>
        <v/>
      </c>
      <c r="J52" s="121"/>
      <c r="K52" s="124" t="str">
        <f t="shared" si="7"/>
        <v/>
      </c>
      <c r="L52" s="15">
        <f t="shared" si="8"/>
        <v>0</v>
      </c>
      <c r="M52" s="17"/>
      <c r="N52" s="38"/>
    </row>
    <row r="53" spans="1:14" ht="15" x14ac:dyDescent="0.2">
      <c r="A53" s="141"/>
      <c r="B53" s="141">
        <v>34</v>
      </c>
      <c r="C53" s="702" t="s">
        <v>399</v>
      </c>
      <c r="D53" s="703"/>
      <c r="E53" s="18" t="s">
        <v>16</v>
      </c>
      <c r="F53" s="121"/>
      <c r="G53" s="124" t="str">
        <f t="shared" si="5"/>
        <v/>
      </c>
      <c r="H53" s="121"/>
      <c r="I53" s="124" t="str">
        <f t="shared" si="6"/>
        <v/>
      </c>
      <c r="J53" s="121"/>
      <c r="K53" s="124" t="str">
        <f t="shared" si="7"/>
        <v/>
      </c>
      <c r="L53" s="15">
        <f t="shared" si="8"/>
        <v>0</v>
      </c>
      <c r="M53" s="17"/>
      <c r="N53" s="38"/>
    </row>
    <row r="54" spans="1:14" ht="15" hidden="1" x14ac:dyDescent="0.2">
      <c r="A54" s="141"/>
      <c r="B54" s="141">
        <v>35</v>
      </c>
      <c r="C54" s="702" t="s">
        <v>23</v>
      </c>
      <c r="D54" s="703"/>
      <c r="E54" s="18" t="s">
        <v>16</v>
      </c>
      <c r="F54" s="121"/>
      <c r="G54" s="124" t="str">
        <f t="shared" si="5"/>
        <v/>
      </c>
      <c r="H54" s="121"/>
      <c r="I54" s="124" t="str">
        <f t="shared" si="6"/>
        <v/>
      </c>
      <c r="J54" s="121"/>
      <c r="K54" s="124" t="str">
        <f t="shared" si="7"/>
        <v/>
      </c>
      <c r="L54" s="15">
        <f>IF($L$5=0,0,ROUND(SUM(G54,I54,K54)/$L$5,0))</f>
        <v>0</v>
      </c>
      <c r="M54" s="17"/>
      <c r="N54" s="38"/>
    </row>
    <row r="55" spans="1:14" ht="15" x14ac:dyDescent="0.2">
      <c r="A55" s="141"/>
      <c r="B55" s="141">
        <v>36</v>
      </c>
      <c r="C55" s="702" t="s">
        <v>400</v>
      </c>
      <c r="D55" s="703"/>
      <c r="E55" s="18" t="s">
        <v>16</v>
      </c>
      <c r="F55" s="121"/>
      <c r="G55" s="124" t="str">
        <f t="shared" si="5"/>
        <v/>
      </c>
      <c r="H55" s="121"/>
      <c r="I55" s="124" t="str">
        <f t="shared" si="6"/>
        <v/>
      </c>
      <c r="J55" s="121"/>
      <c r="K55" s="124" t="str">
        <f t="shared" si="7"/>
        <v/>
      </c>
      <c r="L55" s="15">
        <f>IF($L$5=0,0,SUM(G55,I55,K55)/$L$5)</f>
        <v>0</v>
      </c>
      <c r="M55" s="17"/>
      <c r="N55" s="38"/>
    </row>
    <row r="56" spans="1:14" ht="15" x14ac:dyDescent="0.2">
      <c r="A56" s="141"/>
      <c r="B56" s="141">
        <v>37</v>
      </c>
      <c r="C56" s="702" t="s">
        <v>401</v>
      </c>
      <c r="D56" s="703"/>
      <c r="E56" s="18" t="s">
        <v>16</v>
      </c>
      <c r="F56" s="121"/>
      <c r="G56" s="124" t="str">
        <f t="shared" si="5"/>
        <v/>
      </c>
      <c r="H56" s="121"/>
      <c r="I56" s="124" t="str">
        <f t="shared" si="6"/>
        <v/>
      </c>
      <c r="J56" s="121"/>
      <c r="K56" s="124" t="str">
        <f t="shared" si="7"/>
        <v/>
      </c>
      <c r="L56" s="15">
        <f>IF($L$5=0,0,SUM(G56,I56,K56)/$L$5)</f>
        <v>0</v>
      </c>
      <c r="M56" s="17"/>
      <c r="N56" s="38"/>
    </row>
    <row r="57" spans="1:14" ht="15" x14ac:dyDescent="0.2">
      <c r="A57" s="141"/>
      <c r="B57" s="141">
        <v>38</v>
      </c>
      <c r="C57" s="702" t="s">
        <v>402</v>
      </c>
      <c r="D57" s="703"/>
      <c r="E57" s="18" t="s">
        <v>16</v>
      </c>
      <c r="F57" s="121"/>
      <c r="G57" s="124" t="str">
        <f t="shared" si="5"/>
        <v/>
      </c>
      <c r="H57" s="121"/>
      <c r="I57" s="124" t="str">
        <f t="shared" si="6"/>
        <v/>
      </c>
      <c r="J57" s="121"/>
      <c r="K57" s="124" t="str">
        <f t="shared" si="7"/>
        <v/>
      </c>
      <c r="L57" s="15">
        <f>IF($L$5=0,0,SUM(G57,I57,K57)/$L$5)</f>
        <v>0</v>
      </c>
      <c r="M57" s="17"/>
      <c r="N57" s="38"/>
    </row>
    <row r="58" spans="1:14" ht="15" x14ac:dyDescent="0.2">
      <c r="A58" s="141"/>
      <c r="B58" s="141">
        <v>39</v>
      </c>
      <c r="C58" s="702" t="s">
        <v>403</v>
      </c>
      <c r="D58" s="703"/>
      <c r="E58" s="18" t="s">
        <v>16</v>
      </c>
      <c r="F58" s="121"/>
      <c r="G58" s="124" t="str">
        <f t="shared" si="5"/>
        <v/>
      </c>
      <c r="H58" s="121"/>
      <c r="I58" s="124" t="str">
        <f t="shared" si="6"/>
        <v/>
      </c>
      <c r="J58" s="121"/>
      <c r="K58" s="124" t="str">
        <f t="shared" si="7"/>
        <v/>
      </c>
      <c r="L58" s="15">
        <f>IF($L$5=0,0,SUM(G58,I58,K58)/$L$5)</f>
        <v>0</v>
      </c>
      <c r="M58" s="17"/>
      <c r="N58" s="38"/>
    </row>
    <row r="59" spans="1:14" ht="12.95" customHeight="1" x14ac:dyDescent="0.2">
      <c r="A59" s="141"/>
      <c r="B59" s="141">
        <v>108</v>
      </c>
      <c r="C59" s="699" t="s">
        <v>292</v>
      </c>
      <c r="D59" s="700"/>
      <c r="E59" s="700"/>
      <c r="F59" s="700"/>
      <c r="G59" s="700"/>
      <c r="H59" s="700"/>
      <c r="I59" s="700"/>
      <c r="J59" s="700"/>
      <c r="K59" s="700"/>
      <c r="L59" s="701"/>
      <c r="M59" s="17"/>
      <c r="N59" s="38"/>
    </row>
    <row r="60" spans="1:14" ht="15" x14ac:dyDescent="0.2">
      <c r="A60" s="141"/>
      <c r="B60" s="141">
        <v>48</v>
      </c>
      <c r="C60" s="702" t="s">
        <v>27</v>
      </c>
      <c r="D60" s="703"/>
      <c r="E60" s="23" t="s">
        <v>28</v>
      </c>
      <c r="F60" s="526"/>
      <c r="G60" s="124" t="str">
        <f>IF(ISBLANK(F60),"",VLOOKUP(F60,f_stufen,2,FALSE))</f>
        <v/>
      </c>
      <c r="H60" s="112"/>
      <c r="I60" s="125" t="str">
        <f>IF(ISBLANK(H60),"",VLOOKUP(H60,f_stufen,2,FALSE))</f>
        <v/>
      </c>
      <c r="J60" s="112"/>
      <c r="K60" s="125" t="str">
        <f>IF(ISBLANK(J60),"",VLOOKUP(J60,f_stufen,2,FALSE))</f>
        <v/>
      </c>
      <c r="L60" s="15">
        <f t="shared" ref="L60:L65" si="9">IF($L$5=0,0,SUM(G60,I60,K60)/$L$5)</f>
        <v>0</v>
      </c>
      <c r="M60" s="17"/>
      <c r="N60" s="38"/>
    </row>
    <row r="61" spans="1:14" ht="15" x14ac:dyDescent="0.2">
      <c r="A61" s="141"/>
      <c r="B61" s="141">
        <v>49</v>
      </c>
      <c r="C61" s="702" t="s">
        <v>29</v>
      </c>
      <c r="D61" s="703"/>
      <c r="E61" s="26" t="s">
        <v>16</v>
      </c>
      <c r="F61" s="122"/>
      <c r="G61" s="124" t="str">
        <f>IF(ISBLANK(F61),"",VLOOKUP(F61,H_Stufenneu,2,TRUE))</f>
        <v/>
      </c>
      <c r="H61" s="121"/>
      <c r="I61" s="124" t="str">
        <f>IF(ISBLANK(H61),"",VLOOKUP(H61,H_Stufenneu,2,TRUE))</f>
        <v/>
      </c>
      <c r="J61" s="121"/>
      <c r="K61" s="124" t="str">
        <f>IF(ISBLANK(J61),"",VLOOKUP(J61,H_Stufenneu,2,TRUE))</f>
        <v/>
      </c>
      <c r="L61" s="15">
        <f t="shared" si="9"/>
        <v>0</v>
      </c>
      <c r="M61" s="17"/>
      <c r="N61" s="38"/>
    </row>
    <row r="62" spans="1:14" ht="15" x14ac:dyDescent="0.2">
      <c r="A62" s="141"/>
      <c r="B62" s="141">
        <v>50</v>
      </c>
      <c r="C62" s="702" t="s">
        <v>30</v>
      </c>
      <c r="D62" s="703"/>
      <c r="E62" s="23" t="s">
        <v>16</v>
      </c>
      <c r="F62" s="122"/>
      <c r="G62" s="124" t="str">
        <f>IF(ISBLANK(F62),"",VLOOKUP(F62,H_Stufenneu,2,TRUE))</f>
        <v/>
      </c>
      <c r="H62" s="121"/>
      <c r="I62" s="124" t="str">
        <f>IF(ISBLANK(H62),"",VLOOKUP(H62,H_Stufenneu,2,TRUE))</f>
        <v/>
      </c>
      <c r="J62" s="121"/>
      <c r="K62" s="124" t="str">
        <f>IF(ISBLANK(J62),"",VLOOKUP(J62,H_Stufenneu,2,TRUE))</f>
        <v/>
      </c>
      <c r="L62" s="15">
        <f t="shared" si="9"/>
        <v>0</v>
      </c>
      <c r="M62" s="17"/>
      <c r="N62" s="38"/>
    </row>
    <row r="63" spans="1:14" ht="15" x14ac:dyDescent="0.2">
      <c r="A63" s="141"/>
      <c r="B63" s="141">
        <v>51</v>
      </c>
      <c r="C63" s="702" t="s">
        <v>31</v>
      </c>
      <c r="D63" s="703"/>
      <c r="E63" s="23" t="s">
        <v>16</v>
      </c>
      <c r="F63" s="122"/>
      <c r="G63" s="124" t="str">
        <f>IF(ISBLANK(F63),"",VLOOKUP(F63,H_Stufenneu,2,TRUE))</f>
        <v/>
      </c>
      <c r="H63" s="121"/>
      <c r="I63" s="124" t="str">
        <f>IF(ISBLANK(H63),"",VLOOKUP(H63,H_Stufenneu,2,TRUE))</f>
        <v/>
      </c>
      <c r="J63" s="121"/>
      <c r="K63" s="124" t="str">
        <f>IF(ISBLANK(J63),"",VLOOKUP(J63,H_Stufenneu,2,TRUE))</f>
        <v/>
      </c>
      <c r="L63" s="15">
        <f t="shared" si="9"/>
        <v>0</v>
      </c>
      <c r="M63" s="17"/>
      <c r="N63" s="38"/>
    </row>
    <row r="64" spans="1:14" ht="15" x14ac:dyDescent="0.2">
      <c r="A64" s="141"/>
      <c r="B64" s="141">
        <v>52</v>
      </c>
      <c r="C64" s="702" t="s">
        <v>32</v>
      </c>
      <c r="D64" s="703"/>
      <c r="E64" s="23" t="s">
        <v>16</v>
      </c>
      <c r="F64" s="122"/>
      <c r="G64" s="124" t="str">
        <f>IF(ISBLANK(F64),"",VLOOKUP(F64,H_Stufenneu,2,TRUE))</f>
        <v/>
      </c>
      <c r="H64" s="121"/>
      <c r="I64" s="124" t="str">
        <f>IF(ISBLANK(H64),"",VLOOKUP(H64,H_Stufenneu,2,TRUE))</f>
        <v/>
      </c>
      <c r="J64" s="121"/>
      <c r="K64" s="124" t="str">
        <f>IF(ISBLANK(J64),"",VLOOKUP(J64,H_Stufenneu,2,TRUE))</f>
        <v/>
      </c>
      <c r="L64" s="15">
        <f t="shared" si="9"/>
        <v>0</v>
      </c>
      <c r="M64" s="17"/>
      <c r="N64" s="38"/>
    </row>
    <row r="65" spans="1:21" ht="15" x14ac:dyDescent="0.2">
      <c r="A65" s="141"/>
      <c r="B65" s="141">
        <v>53</v>
      </c>
      <c r="C65" s="725" t="s">
        <v>33</v>
      </c>
      <c r="D65" s="726"/>
      <c r="E65" s="156" t="s">
        <v>16</v>
      </c>
      <c r="F65" s="157"/>
      <c r="G65" s="158" t="str">
        <f>IF(ISBLANK(F65),"",VLOOKUP(F65,H_Stufenneu,2,TRUE))</f>
        <v/>
      </c>
      <c r="H65" s="159"/>
      <c r="I65" s="158" t="str">
        <f>IF(ISBLANK(H65),"",VLOOKUP(H65,H_Stufenneu,2,TRUE))</f>
        <v/>
      </c>
      <c r="J65" s="159"/>
      <c r="K65" s="158" t="str">
        <f>IF(ISBLANK(J65),"",VLOOKUP(J65,H_Stufenneu,2,TRUE))</f>
        <v/>
      </c>
      <c r="L65" s="15">
        <f t="shared" si="9"/>
        <v>0</v>
      </c>
      <c r="M65" s="17"/>
      <c r="N65" s="38"/>
    </row>
    <row r="66" spans="1:21" ht="12.95" customHeight="1" x14ac:dyDescent="0.2">
      <c r="A66" s="141"/>
      <c r="B66" s="141">
        <v>107</v>
      </c>
      <c r="C66" s="699" t="s">
        <v>293</v>
      </c>
      <c r="D66" s="700"/>
      <c r="E66" s="700"/>
      <c r="F66" s="700"/>
      <c r="G66" s="700"/>
      <c r="H66" s="700"/>
      <c r="I66" s="700"/>
      <c r="J66" s="700"/>
      <c r="K66" s="700"/>
      <c r="L66" s="701"/>
      <c r="M66" s="17"/>
      <c r="N66" s="38"/>
    </row>
    <row r="67" spans="1:21" ht="15" x14ac:dyDescent="0.2">
      <c r="A67" s="141"/>
      <c r="B67" s="141">
        <v>46</v>
      </c>
      <c r="C67" s="702" t="s">
        <v>26</v>
      </c>
      <c r="D67" s="703"/>
      <c r="E67" s="23" t="s">
        <v>16</v>
      </c>
      <c r="F67" s="121"/>
      <c r="G67" s="124" t="str">
        <f>IF(ISBLANK(F67),"",VLOOKUP(F67,H_Stufenneu,2,TRUE))</f>
        <v/>
      </c>
      <c r="H67" s="121"/>
      <c r="I67" s="124" t="str">
        <f>IF(ISBLANK(H67),"",VLOOKUP(H67,H_Stufenneu,2,TRUE))</f>
        <v/>
      </c>
      <c r="J67" s="121"/>
      <c r="K67" s="124" t="str">
        <f>IF(ISBLANK(J67),"",VLOOKUP(J67,H_Stufenneu,2,TRUE))</f>
        <v/>
      </c>
      <c r="L67" s="15">
        <f>IF($L$5=0,0,SUM(G67,I67,K67)/$L$5)</f>
        <v>0</v>
      </c>
      <c r="M67" s="17"/>
      <c r="N67" s="38"/>
    </row>
    <row r="68" spans="1:21" ht="15.75" thickBot="1" x14ac:dyDescent="0.25">
      <c r="A68" s="141"/>
      <c r="B68" s="141">
        <v>47</v>
      </c>
      <c r="C68" s="702" t="s">
        <v>404</v>
      </c>
      <c r="D68" s="703"/>
      <c r="E68" s="25" t="s">
        <v>16</v>
      </c>
      <c r="F68" s="121"/>
      <c r="G68" s="124" t="str">
        <f>IF(ISBLANK(F68),"",VLOOKUP(F68,H_Stufenneu,2,TRUE))</f>
        <v/>
      </c>
      <c r="H68" s="121"/>
      <c r="I68" s="124" t="str">
        <f>IF(ISBLANK(H68),"",VLOOKUP(H68,H_Stufenneu,2,TRUE))</f>
        <v/>
      </c>
      <c r="J68" s="121"/>
      <c r="K68" s="124" t="str">
        <f>IF(ISBLANK(J68),"",VLOOKUP(J68,H_Stufenneu,2,TRUE))</f>
        <v/>
      </c>
      <c r="L68" s="15">
        <f>IF($L$5=0,0,SUM(G68,I68,K68)/$L$5)</f>
        <v>0</v>
      </c>
      <c r="M68" s="17"/>
      <c r="N68" s="38"/>
    </row>
    <row r="69" spans="1:21" x14ac:dyDescent="0.2">
      <c r="C69" s="723" t="s">
        <v>34</v>
      </c>
      <c r="D69" s="727"/>
      <c r="E69" s="728"/>
      <c r="F69" s="728"/>
      <c r="G69" s="728"/>
      <c r="H69" s="728"/>
      <c r="I69" s="728"/>
      <c r="J69" s="728"/>
      <c r="K69" s="728"/>
      <c r="L69" s="729"/>
      <c r="M69" s="17"/>
    </row>
    <row r="70" spans="1:21" ht="14.45" customHeight="1" thickBot="1" x14ac:dyDescent="0.25">
      <c r="C70" s="724"/>
      <c r="D70" s="730"/>
      <c r="E70" s="731"/>
      <c r="F70" s="731"/>
      <c r="G70" s="731"/>
      <c r="H70" s="731"/>
      <c r="I70" s="731"/>
      <c r="J70" s="731"/>
      <c r="K70" s="731"/>
      <c r="L70" s="732"/>
      <c r="M70" s="17"/>
    </row>
    <row r="71" spans="1:21" ht="15.95" customHeight="1" x14ac:dyDescent="0.2">
      <c r="C71" s="28" t="s">
        <v>114</v>
      </c>
      <c r="D71" s="29"/>
      <c r="E71" s="142"/>
      <c r="F71" s="2"/>
      <c r="G71" s="2"/>
      <c r="H71" s="669" t="s">
        <v>94</v>
      </c>
      <c r="I71" s="670"/>
      <c r="J71" s="670"/>
      <c r="K71" s="670"/>
      <c r="L71" s="671"/>
    </row>
    <row r="72" spans="1:21" ht="20.100000000000001" customHeight="1" x14ac:dyDescent="0.2">
      <c r="A72" s="141"/>
      <c r="B72" s="247"/>
      <c r="C72" s="542"/>
      <c r="D72" s="543" t="s">
        <v>244</v>
      </c>
      <c r="E72" s="673"/>
      <c r="F72" s="674"/>
      <c r="G72" s="675"/>
      <c r="H72" s="229" t="s">
        <v>237</v>
      </c>
      <c r="I72" s="230"/>
      <c r="J72" s="234"/>
      <c r="K72" s="235" t="s">
        <v>35</v>
      </c>
      <c r="L72" s="236"/>
      <c r="N72" s="4"/>
      <c r="O72" s="4"/>
      <c r="P72" s="32"/>
      <c r="Q72" s="13"/>
      <c r="R72" s="32"/>
      <c r="S72" s="13"/>
      <c r="T72" s="13"/>
      <c r="U72" s="33"/>
    </row>
    <row r="73" spans="1:21" ht="20.100000000000001" customHeight="1" x14ac:dyDescent="0.2">
      <c r="C73" s="34" t="s">
        <v>115</v>
      </c>
      <c r="D73" s="31"/>
      <c r="E73" s="676"/>
      <c r="F73" s="677"/>
      <c r="G73" s="678"/>
      <c r="H73" s="667" t="s">
        <v>405</v>
      </c>
      <c r="I73" s="668"/>
      <c r="J73" s="237"/>
      <c r="K73" s="237" t="s">
        <v>36</v>
      </c>
      <c r="L73" s="544" t="s">
        <v>239</v>
      </c>
      <c r="N73" s="4"/>
      <c r="O73" s="4"/>
    </row>
    <row r="74" spans="1:21" ht="20.100000000000001" customHeight="1" x14ac:dyDescent="0.2">
      <c r="C74" s="220" t="s">
        <v>38</v>
      </c>
      <c r="D74" s="221" t="s">
        <v>40</v>
      </c>
      <c r="E74" s="50"/>
      <c r="F74" s="2"/>
      <c r="G74" s="2"/>
      <c r="H74" s="667"/>
      <c r="I74" s="668"/>
      <c r="J74" s="238"/>
      <c r="K74" s="235" t="s">
        <v>37</v>
      </c>
      <c r="L74" s="544"/>
      <c r="N74" s="4"/>
      <c r="O74" s="4"/>
    </row>
    <row r="75" spans="1:21" ht="20.100000000000001" customHeight="1" x14ac:dyDescent="0.2">
      <c r="C75" s="220" t="s">
        <v>91</v>
      </c>
      <c r="D75" s="31"/>
      <c r="E75" s="31"/>
      <c r="F75" s="31"/>
      <c r="G75" s="222"/>
      <c r="H75" s="545"/>
      <c r="I75" s="231"/>
      <c r="J75" s="238"/>
      <c r="K75" s="235" t="s">
        <v>39</v>
      </c>
      <c r="L75" s="544" t="s">
        <v>239</v>
      </c>
      <c r="M75" s="35"/>
      <c r="N75" s="4"/>
      <c r="O75" s="4"/>
    </row>
    <row r="76" spans="1:21" ht="20.100000000000001" customHeight="1" x14ac:dyDescent="0.25">
      <c r="C76" s="165" t="s">
        <v>120</v>
      </c>
      <c r="D76" s="141"/>
      <c r="E76" s="672"/>
      <c r="F76" s="672"/>
      <c r="G76" s="672"/>
      <c r="H76" s="232"/>
      <c r="I76" s="233"/>
      <c r="J76" s="239"/>
      <c r="K76" s="264" t="s">
        <v>41</v>
      </c>
      <c r="L76" s="544"/>
      <c r="M76" s="35"/>
      <c r="N76" s="4"/>
      <c r="O76" s="4"/>
    </row>
    <row r="77" spans="1:21" ht="20.100000000000001" customHeight="1" x14ac:dyDescent="0.2">
      <c r="C77" s="30" t="s">
        <v>42</v>
      </c>
      <c r="D77" s="218" t="s">
        <v>244</v>
      </c>
      <c r="E77" s="705"/>
      <c r="F77" s="706"/>
      <c r="G77" s="707"/>
      <c r="H77" s="663" t="s">
        <v>245</v>
      </c>
      <c r="I77" s="664"/>
      <c r="J77" s="240"/>
      <c r="K77" s="240" t="s">
        <v>122</v>
      </c>
      <c r="L77" s="544"/>
      <c r="N77" s="4"/>
      <c r="O77" s="4"/>
    </row>
    <row r="78" spans="1:21" ht="20.100000000000001" customHeight="1" x14ac:dyDescent="0.2">
      <c r="C78" s="36" t="s">
        <v>116</v>
      </c>
      <c r="D78" s="141"/>
      <c r="E78" s="2"/>
      <c r="F78" s="536"/>
      <c r="G78" s="536"/>
      <c r="H78" s="245" t="s">
        <v>248</v>
      </c>
      <c r="I78" s="244"/>
      <c r="J78" s="237"/>
      <c r="K78" s="237" t="s">
        <v>123</v>
      </c>
      <c r="L78" s="544"/>
      <c r="N78" s="4"/>
      <c r="O78" s="4"/>
    </row>
    <row r="79" spans="1:21" ht="20.100000000000001" customHeight="1" x14ac:dyDescent="0.2">
      <c r="C79" s="164"/>
      <c r="D79" s="539" t="s">
        <v>244</v>
      </c>
      <c r="E79" s="708"/>
      <c r="F79" s="709"/>
      <c r="G79" s="710"/>
      <c r="H79" s="245" t="s">
        <v>247</v>
      </c>
      <c r="I79" s="226"/>
      <c r="J79" s="237"/>
      <c r="K79" s="237" t="s">
        <v>124</v>
      </c>
      <c r="L79" s="544" t="s">
        <v>239</v>
      </c>
      <c r="N79" s="4"/>
      <c r="O79" s="4"/>
    </row>
    <row r="80" spans="1:21" ht="20.100000000000001" customHeight="1" thickBot="1" x14ac:dyDescent="0.25">
      <c r="C80" s="160" t="s">
        <v>190</v>
      </c>
      <c r="D80" s="344"/>
      <c r="E80" s="343" t="s">
        <v>246</v>
      </c>
      <c r="F80" s="665"/>
      <c r="G80" s="666"/>
      <c r="H80" s="227"/>
      <c r="I80" s="228"/>
      <c r="J80" s="241"/>
      <c r="K80" s="546" t="s">
        <v>43</v>
      </c>
      <c r="L80" s="547"/>
      <c r="N80" s="246"/>
      <c r="O80" s="4"/>
    </row>
    <row r="81" spans="2:13" ht="20.100000000000001" customHeight="1" x14ac:dyDescent="0.2">
      <c r="B81" s="147"/>
      <c r="C81" s="223"/>
      <c r="D81" s="31"/>
      <c r="E81" s="209"/>
      <c r="F81" s="548"/>
      <c r="G81" s="548"/>
      <c r="H81" s="224"/>
      <c r="I81" s="224"/>
      <c r="J81" s="225"/>
      <c r="K81" s="549"/>
      <c r="L81" s="550"/>
      <c r="M81" s="50"/>
    </row>
    <row r="82" spans="2:13" ht="19.899999999999999" customHeight="1" x14ac:dyDescent="0.2">
      <c r="B82" s="147"/>
      <c r="C82" s="147"/>
      <c r="D82" s="147"/>
      <c r="E82" s="209"/>
      <c r="F82" s="704"/>
      <c r="G82" s="704"/>
      <c r="H82" s="147"/>
      <c r="I82" s="147"/>
      <c r="J82" s="147"/>
      <c r="K82" s="147"/>
      <c r="L82" s="147"/>
      <c r="M82" s="147"/>
    </row>
    <row r="83" spans="2:13" ht="18" customHeight="1" x14ac:dyDescent="0.2">
      <c r="C83" s="141"/>
      <c r="D83" s="141"/>
      <c r="F83" s="141"/>
      <c r="G83" s="38"/>
      <c r="H83" s="4"/>
      <c r="I83" s="38"/>
      <c r="J83" s="4"/>
      <c r="K83" s="38"/>
      <c r="L83" s="4"/>
      <c r="M83" s="39"/>
    </row>
    <row r="84" spans="2:13" ht="18" hidden="1" x14ac:dyDescent="0.25">
      <c r="C84" s="248" t="b">
        <v>0</v>
      </c>
      <c r="D84" s="249" t="b">
        <v>0</v>
      </c>
      <c r="E84" s="250" t="b">
        <v>0</v>
      </c>
      <c r="F84" s="251" t="b">
        <v>0</v>
      </c>
      <c r="G84" s="551">
        <f>COUNT(G9:G68)</f>
        <v>0</v>
      </c>
      <c r="H84" s="551"/>
      <c r="I84" s="551">
        <f>COUNT(I9:I68)</f>
        <v>0</v>
      </c>
      <c r="J84" s="551"/>
      <c r="K84" s="551">
        <f>COUNT(K9:K68)</f>
        <v>0</v>
      </c>
      <c r="L84" s="536"/>
      <c r="M84" s="40"/>
    </row>
    <row r="85" spans="2:13" ht="19.899999999999999" hidden="1" customHeight="1" x14ac:dyDescent="0.2">
      <c r="C85" s="552" t="s">
        <v>235</v>
      </c>
      <c r="D85" s="552"/>
      <c r="E85" s="552"/>
      <c r="F85" s="553"/>
      <c r="G85" s="553"/>
      <c r="H85" s="247"/>
      <c r="I85" s="247"/>
      <c r="J85" s="247"/>
      <c r="K85" s="247"/>
      <c r="L85" s="141"/>
    </row>
    <row r="86" spans="2:13" ht="18" hidden="1" customHeight="1" x14ac:dyDescent="0.3">
      <c r="C86" s="554"/>
      <c r="D86" s="247"/>
      <c r="E86" s="247"/>
      <c r="F86" s="247"/>
      <c r="G86" s="247"/>
      <c r="H86" s="247"/>
      <c r="I86" s="247"/>
      <c r="J86" s="247"/>
      <c r="K86" s="247"/>
      <c r="L86" s="141"/>
    </row>
    <row r="87" spans="2:13" ht="19.5" hidden="1" customHeight="1" x14ac:dyDescent="0.2">
      <c r="C87" s="252" t="b">
        <v>0</v>
      </c>
      <c r="D87" s="253">
        <v>2</v>
      </c>
      <c r="E87" s="255" t="b">
        <f>IF(D87=1,IF(E88,TRUE(),FALSE()),FALSE())</f>
        <v>0</v>
      </c>
      <c r="F87" s="254" t="b">
        <v>0</v>
      </c>
      <c r="G87" s="247"/>
      <c r="H87" s="247"/>
      <c r="I87" s="247"/>
      <c r="J87" s="247"/>
      <c r="K87" s="247"/>
      <c r="L87" s="141"/>
    </row>
    <row r="88" spans="2:13" hidden="1" x14ac:dyDescent="0.2">
      <c r="C88" s="247"/>
      <c r="D88" s="247"/>
      <c r="E88" s="256" t="b">
        <v>0</v>
      </c>
      <c r="F88" s="41"/>
      <c r="G88" s="247"/>
      <c r="H88" s="247"/>
      <c r="I88" s="247"/>
      <c r="J88" s="247"/>
      <c r="K88" s="247"/>
      <c r="L88" s="141"/>
    </row>
    <row r="89" spans="2:13" x14ac:dyDescent="0.2">
      <c r="C89" s="141"/>
      <c r="D89" s="141"/>
      <c r="F89" s="141"/>
      <c r="G89" s="141"/>
      <c r="H89" s="141"/>
      <c r="I89" s="141"/>
      <c r="J89" s="141"/>
      <c r="K89" s="141"/>
      <c r="L89" s="141"/>
    </row>
  </sheetData>
  <sheetProtection password="CEDE" sheet="1" selectLockedCells="1"/>
  <mergeCells count="87">
    <mergeCell ref="C27:D27"/>
    <mergeCell ref="C42:D42"/>
    <mergeCell ref="C29:D29"/>
    <mergeCell ref="C30:D30"/>
    <mergeCell ref="C31:D31"/>
    <mergeCell ref="C32:D32"/>
    <mergeCell ref="C33:D33"/>
    <mergeCell ref="C34:D34"/>
    <mergeCell ref="C36:D36"/>
    <mergeCell ref="C40:D40"/>
    <mergeCell ref="C35:D35"/>
    <mergeCell ref="C39:D39"/>
    <mergeCell ref="C37:L37"/>
    <mergeCell ref="C38:D38"/>
    <mergeCell ref="C28:D28"/>
    <mergeCell ref="C8:D8"/>
    <mergeCell ref="C11:D11"/>
    <mergeCell ref="C12:D12"/>
    <mergeCell ref="C13:D13"/>
    <mergeCell ref="C14:D14"/>
    <mergeCell ref="C23:L23"/>
    <mergeCell ref="C24:D24"/>
    <mergeCell ref="C25:D25"/>
    <mergeCell ref="C26:D26"/>
    <mergeCell ref="C10:D10"/>
    <mergeCell ref="C18:D18"/>
    <mergeCell ref="C19:L19"/>
    <mergeCell ref="C17:D17"/>
    <mergeCell ref="C22:D22"/>
    <mergeCell ref="C20:D20"/>
    <mergeCell ref="C21:D21"/>
    <mergeCell ref="C48:D48"/>
    <mergeCell ref="C49:D49"/>
    <mergeCell ref="C53:D53"/>
    <mergeCell ref="C51:D51"/>
    <mergeCell ref="C56:D56"/>
    <mergeCell ref="C55:D55"/>
    <mergeCell ref="C52:D52"/>
    <mergeCell ref="C50:D50"/>
    <mergeCell ref="C43:D43"/>
    <mergeCell ref="C44:D44"/>
    <mergeCell ref="C45:D45"/>
    <mergeCell ref="C46:D46"/>
    <mergeCell ref="C47:D47"/>
    <mergeCell ref="C67:D67"/>
    <mergeCell ref="C66:L66"/>
    <mergeCell ref="D69:L70"/>
    <mergeCell ref="C54:D54"/>
    <mergeCell ref="C57:D57"/>
    <mergeCell ref="C58:D58"/>
    <mergeCell ref="C59:L59"/>
    <mergeCell ref="C60:D60"/>
    <mergeCell ref="C61:D61"/>
    <mergeCell ref="C62:D62"/>
    <mergeCell ref="C63:D63"/>
    <mergeCell ref="I3:J3"/>
    <mergeCell ref="L6:L7"/>
    <mergeCell ref="C15:L15"/>
    <mergeCell ref="C16:D16"/>
    <mergeCell ref="F82:G82"/>
    <mergeCell ref="E77:G77"/>
    <mergeCell ref="E79:G79"/>
    <mergeCell ref="C6:D7"/>
    <mergeCell ref="E6:E7"/>
    <mergeCell ref="F6:G6"/>
    <mergeCell ref="H6:I6"/>
    <mergeCell ref="J6:K6"/>
    <mergeCell ref="C69:C70"/>
    <mergeCell ref="C68:D68"/>
    <mergeCell ref="C64:D64"/>
    <mergeCell ref="C65:D65"/>
    <mergeCell ref="J4:L4"/>
    <mergeCell ref="C2:E3"/>
    <mergeCell ref="H77:I77"/>
    <mergeCell ref="F80:G80"/>
    <mergeCell ref="H73:I74"/>
    <mergeCell ref="H71:L71"/>
    <mergeCell ref="E76:G76"/>
    <mergeCell ref="E72:G73"/>
    <mergeCell ref="K2:L2"/>
    <mergeCell ref="K3:L3"/>
    <mergeCell ref="F4:G4"/>
    <mergeCell ref="F5:K5"/>
    <mergeCell ref="F2:G2"/>
    <mergeCell ref="F3:G3"/>
    <mergeCell ref="H4:I4"/>
    <mergeCell ref="I2:J2"/>
  </mergeCells>
  <conditionalFormatting sqref="L67:L68 L20:L22 L24:L36 L38:L40 L42:L58 L60:L65 L9:L14 L16:L18">
    <cfRule type="cellIs" dxfId="82" priority="23" operator="lessThan">
      <formula>0.1</formula>
    </cfRule>
  </conditionalFormatting>
  <conditionalFormatting sqref="C67:D68 C42:D58 C38:D40 C24:D36 C16:D18 C20:D22 C60:D65 C9:D14">
    <cfRule type="expression" dxfId="81" priority="20">
      <formula>$L9&gt;=0.1</formula>
    </cfRule>
  </conditionalFormatting>
  <conditionalFormatting sqref="C9:D14 C24:D36 C38:D40 C42:D58 C20:D22 C16:D18 C67:D68 C60:D65">
    <cfRule type="expression" dxfId="80" priority="18">
      <formula>$L$5&lt;1</formula>
    </cfRule>
  </conditionalFormatting>
  <conditionalFormatting sqref="L5 F5">
    <cfRule type="expression" dxfId="79" priority="7">
      <formula>$L$5&gt;0</formula>
    </cfRule>
  </conditionalFormatting>
  <conditionalFormatting sqref="K2">
    <cfRule type="cellIs" dxfId="78" priority="6" operator="lessThan">
      <formula>$H$2</formula>
    </cfRule>
  </conditionalFormatting>
  <conditionalFormatting sqref="F9:F68">
    <cfRule type="expression" dxfId="77" priority="4">
      <formula>IF($L$5&gt;1,AND(ISBLANK(F9),OR(ISBLANK(H9)=FALSE,ISBLANK(J9)=FALSE)))</formula>
    </cfRule>
  </conditionalFormatting>
  <conditionalFormatting sqref="H9:H68">
    <cfRule type="expression" dxfId="76" priority="3">
      <formula>IF($L$5&gt;1,AND(ISBLANK(H9),OR(ISBLANK(J9)=FALSE,ISBLANK(F9)=FALSE)))</formula>
    </cfRule>
  </conditionalFormatting>
  <conditionalFormatting sqref="J9:J68">
    <cfRule type="expression" dxfId="75" priority="2">
      <formula>IF($L$5=3,AND(ISBLANK(J9),OR(ISBLANK(H9)=FALSE,ISBLANK(F9)=FALSE)))</formula>
    </cfRule>
  </conditionalFormatting>
  <conditionalFormatting sqref="K2:L2">
    <cfRule type="containsBlanks" dxfId="74" priority="1">
      <formula>LEN(TRIM(K2))=0</formula>
    </cfRule>
  </conditionalFormatting>
  <dataValidations xWindow="495" yWindow="471" count="6">
    <dataValidation type="whole" operator="greaterThanOrEqual" allowBlank="1" showInputMessage="1" showErrorMessage="1" sqref="J42:J58 F38:F40 F24:F36 F20 F16 H18 F67:F68 H24:H36 J24:J36 H38:H40 J38:J40 H20 J20 H16 J16 J18 F42:F58 F14 H42:H58 F18">
      <formula1>0</formula1>
    </dataValidation>
    <dataValidation type="list" allowBlank="1" showInputMessage="1" showErrorMessage="1" sqref="F60 H60 J60 F9 H9 J9">
      <formula1>faedigkeit</formula1>
    </dataValidation>
    <dataValidation type="list" allowBlank="1" showInputMessage="1" showErrorMessage="1" sqref="J17 F21:F22 F17 H21:H22 J21:J22 H17 F10:F13 J10:J13 H10:H13">
      <formula1>vorkommen</formula1>
    </dataValidation>
    <dataValidation type="whole" allowBlank="1" showInputMessage="1" showErrorMessage="1" errorTitle="Eingabefehler" error="Wertebereich 1 - 4!" promptTitle="Vorkommen" prompt="1=einzelne_x000a_2=einige_x000a_3=häufig_x000a_4=massenhaft" sqref="I60 K60">
      <formula1>0</formula1>
      <formula2>4</formula2>
    </dataValidation>
    <dataValidation type="whole" operator="greaterThanOrEqual" allowBlank="1" showInputMessage="1" showErrorMessage="1" errorTitle="Eingabefehler" error="Wertebereich &gt;0 oder leer_x000a_Löschen mit 'Entf'" promptTitle="Häufigkeit" prompt="Anzahl der gezählten Organismen" sqref="F61:F65 H14 J61:J65 H67:H68 J67:J68 H61:H65 J14">
      <formula1>0</formula1>
    </dataValidation>
    <dataValidation operator="greaterThanOrEqual" allowBlank="1" showInputMessage="1" showErrorMessage="1" sqref="C66:L66"/>
  </dataValidations>
  <printOptions horizontalCentered="1" verticalCentered="1"/>
  <pageMargins left="0.39370078740157483" right="0.39370078740157483" top="0.39370078740157483" bottom="0.39370078740157483" header="0.15748031496062992" footer="0.15748031496062992"/>
  <pageSetup paperSize="9" scale="67" orientation="portrait" r:id="rId1"/>
  <headerFooter>
    <oddHeader>&amp;L&amp;Z&amp;F</oddHeader>
    <oddFooter>&amp;L&amp;A</oddFooter>
  </headerFooter>
  <ignoredErrors>
    <ignoredError sqref="G17 I17 K17" formula="1"/>
  </ignoredErrors>
  <drawing r:id="rId2"/>
  <legacyDrawing r:id="rId3"/>
  <controls>
    <mc:AlternateContent xmlns:mc="http://schemas.openxmlformats.org/markup-compatibility/2006">
      <mc:Choice Requires="x14">
        <control shapeId="1077" r:id="rId4" name="ComboBox2">
          <controlPr defaultSize="0" autoLine="0" altText="Auswahl- und Freitextfeld Farbe Probenbeschaffenheit" listFillRange="Listen!C30:C44" r:id="rId5">
            <anchor moveWithCells="1">
              <from>
                <xdr:col>3</xdr:col>
                <xdr:colOff>409575</xdr:colOff>
                <xdr:row>72</xdr:row>
                <xdr:rowOff>238125</xdr:rowOff>
              </from>
              <to>
                <xdr:col>3</xdr:col>
                <xdr:colOff>1733550</xdr:colOff>
                <xdr:row>73</xdr:row>
                <xdr:rowOff>238125</xdr:rowOff>
              </to>
            </anchor>
          </controlPr>
        </control>
      </mc:Choice>
      <mc:Fallback>
        <control shapeId="1077" r:id="rId4" name="ComboBox2"/>
      </mc:Fallback>
    </mc:AlternateContent>
    <mc:AlternateContent xmlns:mc="http://schemas.openxmlformats.org/markup-compatibility/2006">
      <mc:Choice Requires="x14">
        <control shapeId="1074" r:id="rId6" name="ComboBox1">
          <controlPr defaultSize="0" autoLine="0" altText="Auswahl- und Freitextfeld Geruch Probenbeschaffenheit" listFillRange="Listen!D30:D41" r:id="rId7">
            <anchor moveWithCells="1">
              <from>
                <xdr:col>2</xdr:col>
                <xdr:colOff>466725</xdr:colOff>
                <xdr:row>72</xdr:row>
                <xdr:rowOff>238125</xdr:rowOff>
              </from>
              <to>
                <xdr:col>2</xdr:col>
                <xdr:colOff>1571625</xdr:colOff>
                <xdr:row>73</xdr:row>
                <xdr:rowOff>238125</xdr:rowOff>
              </to>
            </anchor>
          </controlPr>
        </control>
      </mc:Choice>
      <mc:Fallback>
        <control shapeId="1074" r:id="rId6" name="ComboBox1"/>
      </mc:Fallback>
    </mc:AlternateContent>
    <mc:AlternateContent xmlns:mc="http://schemas.openxmlformats.org/markup-compatibility/2006">
      <mc:Choice Requires="x14">
        <control shapeId="1025" r:id="rId8" name="Check Box 1">
          <controlPr defaultSize="0" autoFill="0" autoLine="0" autoPict="0">
            <anchor moveWithCells="1">
              <from>
                <xdr:col>2</xdr:col>
                <xdr:colOff>809625</xdr:colOff>
                <xdr:row>75</xdr:row>
                <xdr:rowOff>238125</xdr:rowOff>
              </from>
              <to>
                <xdr:col>2</xdr:col>
                <xdr:colOff>1562100</xdr:colOff>
                <xdr:row>77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9" name="Check Box 3">
          <controlPr defaultSize="0" autoFill="0" autoLine="0" autoPict="0">
            <anchor moveWithCells="1">
              <from>
                <xdr:col>2</xdr:col>
                <xdr:colOff>1571625</xdr:colOff>
                <xdr:row>76</xdr:row>
                <xdr:rowOff>38100</xdr:rowOff>
              </from>
              <to>
                <xdr:col>3</xdr:col>
                <xdr:colOff>600075</xdr:colOff>
                <xdr:row>76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10" name="Check Box 4">
          <controlPr defaultSize="0" autoFill="0" autoLine="0" autoPict="0" altText="Mikroplastik:">
            <anchor moveWithCells="1">
              <from>
                <xdr:col>3</xdr:col>
                <xdr:colOff>514350</xdr:colOff>
                <xdr:row>76</xdr:row>
                <xdr:rowOff>28575</xdr:rowOff>
              </from>
              <to>
                <xdr:col>3</xdr:col>
                <xdr:colOff>1228725</xdr:colOff>
                <xdr:row>76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11" name="Check Box 6">
          <controlPr locked="0" defaultSize="0" autoFill="0" autoLine="0" autoPict="0">
            <anchor moveWithCells="1">
              <from>
                <xdr:col>2</xdr:col>
                <xdr:colOff>95250</xdr:colOff>
                <xdr:row>78</xdr:row>
                <xdr:rowOff>19050</xdr:rowOff>
              </from>
              <to>
                <xdr:col>2</xdr:col>
                <xdr:colOff>1581150</xdr:colOff>
                <xdr:row>78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12" name="Check Box 18">
          <controlPr locked="0" defaultSize="0" autoFill="0" autoLine="0" autoPict="0" altText="Proteinbelastung">
            <anchor>
              <from>
                <xdr:col>2</xdr:col>
                <xdr:colOff>38100</xdr:colOff>
                <xdr:row>70</xdr:row>
                <xdr:rowOff>190500</xdr:rowOff>
              </from>
              <to>
                <xdr:col>2</xdr:col>
                <xdr:colOff>1133475</xdr:colOff>
                <xdr:row>72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13" name="Check Box 20">
          <controlPr locked="0" defaultSize="0" autoFill="0" autoLine="0" autoPict="0" altText="Proteinbelastung">
            <anchor>
              <from>
                <xdr:col>2</xdr:col>
                <xdr:colOff>1114425</xdr:colOff>
                <xdr:row>70</xdr:row>
                <xdr:rowOff>190500</xdr:rowOff>
              </from>
              <to>
                <xdr:col>3</xdr:col>
                <xdr:colOff>866775</xdr:colOff>
                <xdr:row>72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14" name="Check Box 21">
          <controlPr locked="0" defaultSize="0" autoFill="0" autoLine="0" autoPict="0" altText="Proteinbelastung">
            <anchor>
              <from>
                <xdr:col>3</xdr:col>
                <xdr:colOff>571500</xdr:colOff>
                <xdr:row>70</xdr:row>
                <xdr:rowOff>190500</xdr:rowOff>
              </from>
              <to>
                <xdr:col>3</xdr:col>
                <xdr:colOff>1428750</xdr:colOff>
                <xdr:row>72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4" r:id="rId15" name="Check Box 70">
          <controlPr locked="0" defaultSize="0" autoFill="0" autoLine="0" autoPict="0" altText="Ankreuzfeld unregelmäßig">
            <anchor>
              <from>
                <xdr:col>11</xdr:col>
                <xdr:colOff>123825</xdr:colOff>
                <xdr:row>71</xdr:row>
                <xdr:rowOff>247650</xdr:rowOff>
              </from>
              <to>
                <xdr:col>11</xdr:col>
                <xdr:colOff>381000</xdr:colOff>
                <xdr:row>72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5" r:id="rId16" name="Check Box 71">
          <controlPr locked="0" defaultSize="0" autoFill="0" autoLine="0" autoPict="0" altText="Ankreuzfeld fest">
            <anchor>
              <from>
                <xdr:col>11</xdr:col>
                <xdr:colOff>123825</xdr:colOff>
                <xdr:row>73</xdr:row>
                <xdr:rowOff>0</xdr:rowOff>
              </from>
              <to>
                <xdr:col>11</xdr:col>
                <xdr:colOff>381000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6" r:id="rId17" name="Check Box 72">
          <controlPr locked="0" defaultSize="0" autoFill="0" autoLine="0" autoPict="0" altText="Ankreuzfeld locker">
            <anchor>
              <from>
                <xdr:col>11</xdr:col>
                <xdr:colOff>123825</xdr:colOff>
                <xdr:row>74</xdr:row>
                <xdr:rowOff>0</xdr:rowOff>
              </from>
              <to>
                <xdr:col>11</xdr:col>
                <xdr:colOff>381000</xdr:colOff>
                <xdr:row>75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7" r:id="rId18" name="Check Box 73">
          <controlPr locked="0" defaultSize="0" autoFill="0" autoLine="0" autoPict="0" altText="Ankreuzfeld vernetzt">
            <anchor>
              <from>
                <xdr:col>11</xdr:col>
                <xdr:colOff>123825</xdr:colOff>
                <xdr:row>74</xdr:row>
                <xdr:rowOff>247650</xdr:rowOff>
              </from>
              <to>
                <xdr:col>11</xdr:col>
                <xdr:colOff>381000</xdr:colOff>
                <xdr:row>75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19" name="Check Box 74">
          <controlPr locked="0" defaultSize="0" autoFill="0" autoLine="0" autoPict="0" altText="Ankreuzfeld mittel">
            <anchor>
              <from>
                <xdr:col>11</xdr:col>
                <xdr:colOff>123825</xdr:colOff>
                <xdr:row>76</xdr:row>
                <xdr:rowOff>247650</xdr:rowOff>
              </from>
              <to>
                <xdr:col>11</xdr:col>
                <xdr:colOff>381000</xdr:colOff>
                <xdr:row>77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9" r:id="rId20" name="Check Box 75">
          <controlPr locked="0" defaultSize="0" autoFill="0" autoLine="0" autoPict="0" altText="Ankreuzfeld groß">
            <anchor>
              <from>
                <xdr:col>11</xdr:col>
                <xdr:colOff>123825</xdr:colOff>
                <xdr:row>76</xdr:row>
                <xdr:rowOff>9525</xdr:rowOff>
              </from>
              <to>
                <xdr:col>11</xdr:col>
                <xdr:colOff>381000</xdr:colOff>
                <xdr:row>77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0" r:id="rId21" name="Check Box 76">
          <controlPr locked="0" defaultSize="0" autoFill="0" autoLine="0" autoPict="0" altText="Ankreuzfeld klein">
            <anchor>
              <from>
                <xdr:col>11</xdr:col>
                <xdr:colOff>123825</xdr:colOff>
                <xdr:row>77</xdr:row>
                <xdr:rowOff>238125</xdr:rowOff>
              </from>
              <to>
                <xdr:col>11</xdr:col>
                <xdr:colOff>381000</xdr:colOff>
                <xdr:row>78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1" r:id="rId22" name="Check Box 77">
          <controlPr locked="0" defaultSize="0" autoFill="0" autoLine="0" autoPict="0" altText="Ankreuzfeld Flockenzerfall">
            <anchor>
              <from>
                <xdr:col>11</xdr:col>
                <xdr:colOff>123825</xdr:colOff>
                <xdr:row>78</xdr:row>
                <xdr:rowOff>228600</xdr:rowOff>
              </from>
              <to>
                <xdr:col>11</xdr:col>
                <xdr:colOff>381000</xdr:colOff>
                <xdr:row>79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2" r:id="rId23" name="Check Box 78">
          <controlPr locked="0" defaultSize="0" autoFill="0" autoLine="0" autoPict="0" altText="Ankreuzfeld abgerundet">
            <anchor>
              <from>
                <xdr:col>11</xdr:col>
                <xdr:colOff>123825</xdr:colOff>
                <xdr:row>71</xdr:row>
                <xdr:rowOff>9525</xdr:rowOff>
              </from>
              <to>
                <xdr:col>11</xdr:col>
                <xdr:colOff>381000</xdr:colOff>
                <xdr:row>71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3" r:id="rId24" name="Option Button 69">
          <controlPr locked="0" defaultSize="0" autoFill="0" autoLine="0" autoPict="0" altText="Alternativauswahlfeld Simultanfällung nein">
            <anchor moveWithCells="1">
              <from>
                <xdr:col>7</xdr:col>
                <xdr:colOff>180975</xdr:colOff>
                <xdr:row>78</xdr:row>
                <xdr:rowOff>47625</xdr:rowOff>
              </from>
              <to>
                <xdr:col>7</xdr:col>
                <xdr:colOff>457200</xdr:colOff>
                <xdr:row>79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25" name="Option Button 68">
          <controlPr locked="0" defaultSize="0" autoFill="0" autoLine="0" autoPict="0" altText="Alternativauswahlfeld Simultanfällung ja (voreingestellt)">
            <anchor moveWithCells="1">
              <from>
                <xdr:col>7</xdr:col>
                <xdr:colOff>180975</xdr:colOff>
                <xdr:row>76</xdr:row>
                <xdr:rowOff>238125</xdr:rowOff>
              </from>
              <to>
                <xdr:col>7</xdr:col>
                <xdr:colOff>504825</xdr:colOff>
                <xdr:row>78</xdr:row>
                <xdr:rowOff>19050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66FF66"/>
    <pageSetUpPr fitToPage="1"/>
  </sheetPr>
  <dimension ref="B1:Y85"/>
  <sheetViews>
    <sheetView showGridLines="0" showRowColHeaders="0" zoomScaleNormal="100" workbookViewId="0">
      <pane xSplit="2" ySplit="9" topLeftCell="C10" activePane="bottomRight" state="frozen"/>
      <selection activeCell="F55" sqref="F55:F56"/>
      <selection pane="topRight" activeCell="F55" sqref="F55:F56"/>
      <selection pane="bottomLeft" activeCell="F55" sqref="F55:F56"/>
      <selection pane="bottomRight" activeCell="D79" sqref="D79:S80"/>
    </sheetView>
  </sheetViews>
  <sheetFormatPr baseColWidth="10" defaultColWidth="11" defaultRowHeight="14.25" x14ac:dyDescent="0.2"/>
  <cols>
    <col min="1" max="1" width="2.5" style="141" customWidth="1"/>
    <col min="2" max="2" width="4.375" style="141" hidden="1" customWidth="1"/>
    <col min="3" max="3" width="37" style="141" customWidth="1"/>
    <col min="4" max="4" width="5.5" style="141" customWidth="1"/>
    <col min="5" max="5" width="6.875" style="147" customWidth="1"/>
    <col min="6" max="6" width="7.125" style="141" customWidth="1"/>
    <col min="7" max="7" width="6.5" style="141" customWidth="1"/>
    <col min="8" max="8" width="6.25" style="141" customWidth="1"/>
    <col min="9" max="9" width="6.875" style="141" customWidth="1"/>
    <col min="10" max="10" width="6.75" style="141" customWidth="1"/>
    <col min="11" max="11" width="6.5" style="141" customWidth="1"/>
    <col min="12" max="12" width="5.625" style="141" customWidth="1"/>
    <col min="13" max="13" width="6.25" style="141" customWidth="1"/>
    <col min="14" max="14" width="5" style="141" customWidth="1"/>
    <col min="15" max="15" width="4.875" style="141" bestFit="1" customWidth="1"/>
    <col min="16" max="16" width="4.625" style="141" customWidth="1"/>
    <col min="17" max="19" width="5.625" style="141" customWidth="1"/>
    <col min="20" max="20" width="11" style="141"/>
    <col min="21" max="21" width="13.75" style="141" customWidth="1"/>
    <col min="22" max="16384" width="11" style="141"/>
  </cols>
  <sheetData>
    <row r="1" spans="2:25" ht="3.6" customHeight="1" thickBot="1" x14ac:dyDescent="0.25"/>
    <row r="2" spans="2:25" ht="30.6" customHeight="1" x14ac:dyDescent="0.3">
      <c r="C2" s="575" t="s">
        <v>332</v>
      </c>
      <c r="D2" s="51"/>
      <c r="E2" s="52"/>
      <c r="F2" s="52"/>
      <c r="G2" s="53"/>
      <c r="H2" s="52"/>
      <c r="I2" s="52"/>
      <c r="J2" s="52"/>
      <c r="K2" s="52"/>
      <c r="L2" s="161"/>
      <c r="M2" s="52"/>
      <c r="N2" s="166" t="s">
        <v>330</v>
      </c>
      <c r="O2" s="52"/>
      <c r="P2" s="167"/>
      <c r="Q2" s="576"/>
      <c r="R2" s="753" t="str">
        <f>IF(ISBLANK('Dokumentation MB'!H2),"",'Dokumentation MB'!H2)</f>
        <v/>
      </c>
      <c r="S2" s="754"/>
      <c r="U2" s="560"/>
      <c r="V2" s="560"/>
    </row>
    <row r="3" spans="2:25" ht="21" customHeight="1" thickBot="1" x14ac:dyDescent="0.25">
      <c r="C3" s="289" t="s">
        <v>294</v>
      </c>
      <c r="D3" s="54"/>
      <c r="E3" s="54"/>
      <c r="F3" s="54"/>
      <c r="G3" s="55"/>
      <c r="H3" s="54"/>
      <c r="I3" s="54"/>
      <c r="J3" s="54"/>
      <c r="K3" s="54"/>
      <c r="L3" s="54"/>
      <c r="M3" s="54"/>
      <c r="N3" s="458" t="s">
        <v>2</v>
      </c>
      <c r="O3" s="54"/>
      <c r="P3" s="54"/>
      <c r="Q3" s="54"/>
      <c r="R3" s="784" t="str">
        <f>IF(ISBLANK('Dokumentation MB'!K2),"",'Dokumentation MB'!K2)</f>
        <v/>
      </c>
      <c r="S3" s="785"/>
    </row>
    <row r="4" spans="2:25" ht="23.45" customHeight="1" thickBot="1" x14ac:dyDescent="0.25">
      <c r="C4" s="259"/>
      <c r="D4" s="786" t="s">
        <v>318</v>
      </c>
      <c r="E4" s="757" t="s">
        <v>44</v>
      </c>
      <c r="F4" s="757"/>
      <c r="G4" s="757"/>
      <c r="H4" s="757"/>
      <c r="I4" s="757"/>
      <c r="J4" s="757"/>
      <c r="K4" s="758"/>
      <c r="L4" s="759" t="s">
        <v>45</v>
      </c>
      <c r="M4" s="757"/>
      <c r="N4" s="757"/>
      <c r="O4" s="757"/>
      <c r="P4" s="757"/>
      <c r="Q4" s="757"/>
      <c r="R4" s="757"/>
      <c r="S4" s="758"/>
      <c r="U4" s="145"/>
      <c r="V4" s="148"/>
    </row>
    <row r="5" spans="2:25" ht="63" customHeight="1" x14ac:dyDescent="0.2">
      <c r="C5" s="261" t="s">
        <v>287</v>
      </c>
      <c r="D5" s="787"/>
      <c r="E5" s="769" t="s">
        <v>74</v>
      </c>
      <c r="F5" s="769"/>
      <c r="G5" s="770"/>
      <c r="H5" s="771" t="s">
        <v>46</v>
      </c>
      <c r="I5" s="769"/>
      <c r="J5" s="769"/>
      <c r="K5" s="770"/>
      <c r="L5" s="772" t="s">
        <v>360</v>
      </c>
      <c r="M5" s="773"/>
      <c r="N5" s="771" t="s">
        <v>286</v>
      </c>
      <c r="O5" s="769"/>
      <c r="P5" s="770"/>
      <c r="Q5" s="760" t="s">
        <v>350</v>
      </c>
      <c r="R5" s="761"/>
      <c r="S5" s="762"/>
      <c r="U5" s="258"/>
      <c r="V5" s="148"/>
      <c r="W5" s="148"/>
    </row>
    <row r="6" spans="2:25" ht="48" customHeight="1" x14ac:dyDescent="0.2">
      <c r="C6" s="260" t="str">
        <f xml:space="preserve"> "              Gesamtsumme Taxa:    "&amp; D71 + D72</f>
        <v xml:space="preserve">              Gesamtsumme Taxa:    0</v>
      </c>
      <c r="D6" s="787"/>
      <c r="E6" s="803" t="s">
        <v>47</v>
      </c>
      <c r="F6" s="789" t="s">
        <v>48</v>
      </c>
      <c r="G6" s="774" t="s">
        <v>49</v>
      </c>
      <c r="H6" s="776" t="s">
        <v>50</v>
      </c>
      <c r="I6" s="778" t="s">
        <v>236</v>
      </c>
      <c r="J6" s="789" t="s">
        <v>52</v>
      </c>
      <c r="K6" s="793" t="s">
        <v>53</v>
      </c>
      <c r="L6" s="795" t="s">
        <v>252</v>
      </c>
      <c r="M6" s="778" t="s">
        <v>253</v>
      </c>
      <c r="N6" s="797" t="s">
        <v>72</v>
      </c>
      <c r="O6" s="799" t="s">
        <v>54</v>
      </c>
      <c r="P6" s="780" t="s">
        <v>73</v>
      </c>
      <c r="Q6" s="782" t="s">
        <v>55</v>
      </c>
      <c r="R6" s="801" t="s">
        <v>56</v>
      </c>
      <c r="S6" s="791" t="s">
        <v>57</v>
      </c>
      <c r="U6" s="258"/>
      <c r="V6" s="738"/>
      <c r="W6" s="148"/>
    </row>
    <row r="7" spans="2:25" ht="27" customHeight="1" thickBot="1" x14ac:dyDescent="0.25">
      <c r="C7" s="537" t="e">
        <f xml:space="preserve"> "Mikrobiologie-Index (MI):    "&amp; ROUND(Statistik!F3,0)</f>
        <v>#DIV/0!</v>
      </c>
      <c r="D7" s="788"/>
      <c r="E7" s="804"/>
      <c r="F7" s="790"/>
      <c r="G7" s="775"/>
      <c r="H7" s="777"/>
      <c r="I7" s="779"/>
      <c r="J7" s="790"/>
      <c r="K7" s="794"/>
      <c r="L7" s="796"/>
      <c r="M7" s="779"/>
      <c r="N7" s="798"/>
      <c r="O7" s="800"/>
      <c r="P7" s="781"/>
      <c r="Q7" s="783"/>
      <c r="R7" s="802"/>
      <c r="S7" s="792"/>
      <c r="U7" s="581"/>
      <c r="V7" s="738"/>
      <c r="W7" s="148"/>
    </row>
    <row r="8" spans="2:25" s="279" customFormat="1" ht="12" customHeight="1" thickTop="1" thickBot="1" x14ac:dyDescent="0.25">
      <c r="C8" s="288" t="s">
        <v>297</v>
      </c>
      <c r="D8" s="280">
        <v>2</v>
      </c>
      <c r="E8" s="281">
        <v>3</v>
      </c>
      <c r="F8" s="508">
        <v>4</v>
      </c>
      <c r="G8" s="460">
        <v>5</v>
      </c>
      <c r="H8" s="327">
        <v>6</v>
      </c>
      <c r="I8" s="459">
        <v>7</v>
      </c>
      <c r="J8" s="461">
        <v>8</v>
      </c>
      <c r="K8" s="487">
        <v>9</v>
      </c>
      <c r="L8" s="282">
        <v>10</v>
      </c>
      <c r="M8" s="283">
        <v>11</v>
      </c>
      <c r="N8" s="284">
        <v>12</v>
      </c>
      <c r="O8" s="285">
        <v>13</v>
      </c>
      <c r="P8" s="281">
        <v>14</v>
      </c>
      <c r="Q8" s="284">
        <v>15</v>
      </c>
      <c r="R8" s="459">
        <v>16</v>
      </c>
      <c r="S8" s="461">
        <v>17</v>
      </c>
      <c r="V8" s="286"/>
      <c r="W8" s="281"/>
    </row>
    <row r="9" spans="2:25" ht="28.5" customHeight="1" thickTop="1" thickBot="1" x14ac:dyDescent="0.25">
      <c r="C9" s="287" t="s">
        <v>342</v>
      </c>
      <c r="D9" s="262">
        <f t="shared" ref="D9:I9" si="0">D71+D72</f>
        <v>0</v>
      </c>
      <c r="E9" s="326">
        <f t="shared" si="0"/>
        <v>0</v>
      </c>
      <c r="F9" s="272">
        <f t="shared" si="0"/>
        <v>0</v>
      </c>
      <c r="G9" s="272">
        <f t="shared" si="0"/>
        <v>0</v>
      </c>
      <c r="H9" s="269">
        <f>H71+H72</f>
        <v>0</v>
      </c>
      <c r="I9" s="522">
        <f t="shared" si="0"/>
        <v>0</v>
      </c>
      <c r="J9" s="268">
        <f>J71</f>
        <v>0</v>
      </c>
      <c r="K9" s="268">
        <f>K71</f>
        <v>0</v>
      </c>
      <c r="L9" s="523">
        <f t="shared" ref="L9:S9" si="1">L71+L72</f>
        <v>0</v>
      </c>
      <c r="M9" s="522">
        <f t="shared" si="1"/>
        <v>0</v>
      </c>
      <c r="N9" s="524">
        <f t="shared" si="1"/>
        <v>0</v>
      </c>
      <c r="O9" s="525">
        <f t="shared" si="1"/>
        <v>0</v>
      </c>
      <c r="P9" s="522">
        <f t="shared" si="1"/>
        <v>0</v>
      </c>
      <c r="Q9" s="524">
        <f t="shared" si="1"/>
        <v>0</v>
      </c>
      <c r="R9" s="522">
        <f t="shared" si="1"/>
        <v>0</v>
      </c>
      <c r="S9" s="272">
        <f t="shared" si="1"/>
        <v>0</v>
      </c>
      <c r="T9" s="581"/>
      <c r="U9" s="266"/>
      <c r="V9" s="143"/>
      <c r="W9" s="148"/>
    </row>
    <row r="10" spans="2:25" s="147" customFormat="1" ht="15" customHeight="1" thickBot="1" x14ac:dyDescent="0.3">
      <c r="B10" s="141">
        <v>101</v>
      </c>
      <c r="C10" s="739" t="s">
        <v>288</v>
      </c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0"/>
      <c r="O10" s="740"/>
      <c r="P10" s="740"/>
      <c r="Q10" s="740"/>
      <c r="R10" s="740"/>
      <c r="S10" s="741"/>
    </row>
    <row r="11" spans="2:25" s="147" customFormat="1" ht="15.75" thickBot="1" x14ac:dyDescent="0.3">
      <c r="B11" s="141">
        <v>1</v>
      </c>
      <c r="C11" s="205" t="s">
        <v>276</v>
      </c>
      <c r="D11" s="115">
        <f t="shared" ref="D11:D16" si="2">ROUND(VLOOKUP(B11,doku,11,FALSE),0)</f>
        <v>0</v>
      </c>
      <c r="E11" s="509"/>
      <c r="F11" s="468"/>
      <c r="G11" s="468">
        <v>4</v>
      </c>
      <c r="H11" s="328"/>
      <c r="I11" s="462"/>
      <c r="J11" s="468">
        <v>4</v>
      </c>
      <c r="K11" s="468"/>
      <c r="L11" s="331"/>
      <c r="M11" s="334"/>
      <c r="N11" s="69"/>
      <c r="O11" s="70"/>
      <c r="P11" s="155"/>
      <c r="Q11" s="331">
        <v>3</v>
      </c>
      <c r="R11" s="462"/>
      <c r="S11" s="468"/>
    </row>
    <row r="12" spans="2:25" s="147" customFormat="1" ht="15.75" thickBot="1" x14ac:dyDescent="0.3">
      <c r="B12" s="141">
        <v>2</v>
      </c>
      <c r="C12" s="205" t="s">
        <v>361</v>
      </c>
      <c r="D12" s="115">
        <f t="shared" si="2"/>
        <v>0</v>
      </c>
      <c r="E12" s="510">
        <v>4</v>
      </c>
      <c r="F12" s="469">
        <v>4</v>
      </c>
      <c r="G12" s="489"/>
      <c r="H12" s="75"/>
      <c r="I12" s="463">
        <v>4</v>
      </c>
      <c r="J12" s="469">
        <v>4</v>
      </c>
      <c r="K12" s="469">
        <v>4</v>
      </c>
      <c r="L12" s="78">
        <v>3</v>
      </c>
      <c r="M12" s="91"/>
      <c r="N12" s="69"/>
      <c r="O12" s="70">
        <v>3</v>
      </c>
      <c r="P12" s="68">
        <v>4</v>
      </c>
      <c r="Q12" s="75"/>
      <c r="R12" s="463">
        <v>3</v>
      </c>
      <c r="S12" s="469">
        <v>3</v>
      </c>
      <c r="U12" s="265"/>
    </row>
    <row r="13" spans="2:25" s="147" customFormat="1" ht="15.75" thickBot="1" x14ac:dyDescent="0.3">
      <c r="B13" s="141">
        <v>3</v>
      </c>
      <c r="C13" s="204" t="s">
        <v>206</v>
      </c>
      <c r="D13" s="115">
        <f t="shared" si="2"/>
        <v>0</v>
      </c>
      <c r="E13" s="511">
        <v>1</v>
      </c>
      <c r="F13" s="501">
        <v>1</v>
      </c>
      <c r="G13" s="488"/>
      <c r="H13" s="172"/>
      <c r="I13" s="500"/>
      <c r="J13" s="501">
        <v>2</v>
      </c>
      <c r="K13" s="488"/>
      <c r="L13" s="335">
        <v>1</v>
      </c>
      <c r="M13" s="336"/>
      <c r="N13" s="173"/>
      <c r="O13" s="174"/>
      <c r="P13" s="171">
        <v>1</v>
      </c>
      <c r="Q13" s="173"/>
      <c r="R13" s="464">
        <v>1</v>
      </c>
      <c r="S13" s="469"/>
    </row>
    <row r="14" spans="2:25" s="147" customFormat="1" ht="15.75" thickBot="1" x14ac:dyDescent="0.3">
      <c r="B14" s="141">
        <v>4</v>
      </c>
      <c r="C14" s="205" t="s">
        <v>13</v>
      </c>
      <c r="D14" s="115">
        <f t="shared" si="2"/>
        <v>0</v>
      </c>
      <c r="E14" s="510">
        <v>2</v>
      </c>
      <c r="F14" s="469">
        <v>2</v>
      </c>
      <c r="G14" s="489"/>
      <c r="H14" s="75"/>
      <c r="I14" s="463">
        <v>2</v>
      </c>
      <c r="J14" s="469">
        <v>3</v>
      </c>
      <c r="K14" s="489"/>
      <c r="L14" s="78">
        <v>2</v>
      </c>
      <c r="M14" s="91"/>
      <c r="N14" s="75"/>
      <c r="O14" s="76"/>
      <c r="P14" s="72">
        <v>2</v>
      </c>
      <c r="Q14" s="73"/>
      <c r="R14" s="465">
        <v>2</v>
      </c>
      <c r="S14" s="469">
        <v>2</v>
      </c>
    </row>
    <row r="15" spans="2:25" s="147" customFormat="1" ht="15.75" thickBot="1" x14ac:dyDescent="0.3">
      <c r="B15" s="141">
        <v>5</v>
      </c>
      <c r="C15" s="205" t="s">
        <v>277</v>
      </c>
      <c r="D15" s="115">
        <f t="shared" si="2"/>
        <v>0</v>
      </c>
      <c r="E15" s="510">
        <v>4</v>
      </c>
      <c r="F15" s="469"/>
      <c r="G15" s="472"/>
      <c r="H15" s="78"/>
      <c r="I15" s="465">
        <v>4</v>
      </c>
      <c r="J15" s="472"/>
      <c r="K15" s="472"/>
      <c r="L15" s="73"/>
      <c r="M15" s="77"/>
      <c r="N15" s="73"/>
      <c r="O15" s="74">
        <v>3</v>
      </c>
      <c r="P15" s="79"/>
      <c r="Q15" s="78">
        <v>3</v>
      </c>
      <c r="R15" s="466"/>
      <c r="S15" s="469">
        <v>2</v>
      </c>
    </row>
    <row r="16" spans="2:25" s="87" customFormat="1" ht="15.75" thickBot="1" x14ac:dyDescent="0.3">
      <c r="B16" s="141">
        <v>6</v>
      </c>
      <c r="C16" s="205" t="s">
        <v>278</v>
      </c>
      <c r="D16" s="116">
        <f t="shared" si="2"/>
        <v>0</v>
      </c>
      <c r="E16" s="512">
        <v>2</v>
      </c>
      <c r="F16" s="475"/>
      <c r="G16" s="475"/>
      <c r="H16" s="329"/>
      <c r="I16" s="467">
        <v>2</v>
      </c>
      <c r="J16" s="475">
        <v>3</v>
      </c>
      <c r="K16" s="473"/>
      <c r="L16" s="126">
        <v>1</v>
      </c>
      <c r="M16" s="188"/>
      <c r="N16" s="84"/>
      <c r="O16" s="85">
        <v>2</v>
      </c>
      <c r="P16" s="81">
        <v>2</v>
      </c>
      <c r="Q16" s="187"/>
      <c r="R16" s="467">
        <v>2</v>
      </c>
      <c r="S16" s="470"/>
      <c r="T16" s="147"/>
      <c r="U16" s="153"/>
      <c r="V16" s="147"/>
      <c r="W16" s="147"/>
      <c r="X16" s="147"/>
      <c r="Y16" s="147"/>
    </row>
    <row r="17" spans="2:25" s="147" customFormat="1" ht="15" customHeight="1" thickBot="1" x14ac:dyDescent="0.3">
      <c r="B17" s="141">
        <v>106</v>
      </c>
      <c r="C17" s="739" t="s">
        <v>25</v>
      </c>
      <c r="D17" s="740"/>
      <c r="E17" s="740"/>
      <c r="F17" s="740"/>
      <c r="G17" s="740"/>
      <c r="H17" s="740"/>
      <c r="I17" s="740"/>
      <c r="J17" s="740"/>
      <c r="K17" s="740"/>
      <c r="L17" s="740"/>
      <c r="M17" s="740"/>
      <c r="N17" s="740"/>
      <c r="O17" s="740"/>
      <c r="P17" s="740"/>
      <c r="Q17" s="740"/>
      <c r="R17" s="740"/>
      <c r="S17" s="741"/>
      <c r="U17" s="142"/>
    </row>
    <row r="18" spans="2:25" s="147" customFormat="1" ht="15.75" thickBot="1" x14ac:dyDescent="0.3">
      <c r="B18" s="141">
        <v>43</v>
      </c>
      <c r="C18" s="205" t="s">
        <v>59</v>
      </c>
      <c r="D18" s="115">
        <f>ROUND(VLOOKUP(B18,doku,11,FALSE),0)</f>
        <v>0</v>
      </c>
      <c r="E18" s="509"/>
      <c r="F18" s="490"/>
      <c r="G18" s="490"/>
      <c r="H18" s="333"/>
      <c r="I18" s="462">
        <v>2</v>
      </c>
      <c r="J18" s="490"/>
      <c r="K18" s="490"/>
      <c r="L18" s="331">
        <v>2</v>
      </c>
      <c r="M18" s="332"/>
      <c r="N18" s="97"/>
      <c r="O18" s="68">
        <v>1</v>
      </c>
      <c r="P18" s="89"/>
      <c r="Q18" s="333"/>
      <c r="R18" s="471">
        <v>2</v>
      </c>
      <c r="S18" s="468"/>
      <c r="U18" s="142"/>
    </row>
    <row r="19" spans="2:25" s="147" customFormat="1" ht="15.75" thickBot="1" x14ac:dyDescent="0.3">
      <c r="B19" s="141">
        <v>44</v>
      </c>
      <c r="C19" s="205" t="s">
        <v>60</v>
      </c>
      <c r="D19" s="115">
        <f>ROUND(VLOOKUP(B19,doku,11,FALSE),0)</f>
        <v>0</v>
      </c>
      <c r="E19" s="510">
        <v>4</v>
      </c>
      <c r="F19" s="469">
        <v>4</v>
      </c>
      <c r="G19" s="469">
        <v>3</v>
      </c>
      <c r="H19" s="73"/>
      <c r="I19" s="463">
        <v>3</v>
      </c>
      <c r="J19" s="469">
        <v>4</v>
      </c>
      <c r="K19" s="472"/>
      <c r="L19" s="78">
        <v>3</v>
      </c>
      <c r="M19" s="79"/>
      <c r="N19" s="73"/>
      <c r="O19" s="80"/>
      <c r="P19" s="77">
        <v>3</v>
      </c>
      <c r="Q19" s="73"/>
      <c r="R19" s="463">
        <v>2</v>
      </c>
      <c r="S19" s="472"/>
      <c r="U19" s="142"/>
    </row>
    <row r="20" spans="2:25" s="147" customFormat="1" ht="15.75" thickBot="1" x14ac:dyDescent="0.3">
      <c r="B20" s="141">
        <v>45</v>
      </c>
      <c r="C20" s="205" t="s">
        <v>61</v>
      </c>
      <c r="D20" s="116">
        <f>ROUND(VLOOKUP(B20,doku,11,FALSE),0)</f>
        <v>0</v>
      </c>
      <c r="E20" s="512">
        <v>1</v>
      </c>
      <c r="F20" s="475">
        <v>1</v>
      </c>
      <c r="G20" s="473"/>
      <c r="H20" s="329"/>
      <c r="I20" s="467">
        <v>2</v>
      </c>
      <c r="J20" s="475">
        <v>2</v>
      </c>
      <c r="K20" s="473"/>
      <c r="L20" s="126">
        <v>1</v>
      </c>
      <c r="M20" s="330"/>
      <c r="N20" s="73"/>
      <c r="O20" s="80"/>
      <c r="P20" s="77">
        <v>1</v>
      </c>
      <c r="Q20" s="329"/>
      <c r="R20" s="467">
        <v>1</v>
      </c>
      <c r="S20" s="473">
        <v>1</v>
      </c>
      <c r="U20" s="142"/>
    </row>
    <row r="21" spans="2:25" s="147" customFormat="1" ht="15.75" thickBot="1" x14ac:dyDescent="0.3">
      <c r="B21" s="141">
        <v>105</v>
      </c>
      <c r="C21" s="739" t="s">
        <v>24</v>
      </c>
      <c r="D21" s="740"/>
      <c r="E21" s="740"/>
      <c r="F21" s="740"/>
      <c r="G21" s="740"/>
      <c r="H21" s="740"/>
      <c r="I21" s="740"/>
      <c r="J21" s="740"/>
      <c r="K21" s="740"/>
      <c r="L21" s="740"/>
      <c r="M21" s="740"/>
      <c r="N21" s="740"/>
      <c r="O21" s="740"/>
      <c r="P21" s="740"/>
      <c r="Q21" s="740"/>
      <c r="R21" s="740"/>
      <c r="S21" s="741"/>
      <c r="U21" s="142"/>
    </row>
    <row r="22" spans="2:25" s="147" customFormat="1" ht="15.75" thickBot="1" x14ac:dyDescent="0.3">
      <c r="B22" s="141">
        <v>40</v>
      </c>
      <c r="C22" s="205" t="s">
        <v>58</v>
      </c>
      <c r="D22" s="115">
        <f>ROUND(VLOOKUP(B22,doku,11,FALSE),0)</f>
        <v>0</v>
      </c>
      <c r="E22" s="513"/>
      <c r="F22" s="490"/>
      <c r="G22" s="490"/>
      <c r="H22" s="331">
        <v>1</v>
      </c>
      <c r="I22" s="471"/>
      <c r="J22" s="490"/>
      <c r="K22" s="490"/>
      <c r="L22" s="73"/>
      <c r="M22" s="77">
        <v>3</v>
      </c>
      <c r="N22" s="74">
        <v>1</v>
      </c>
      <c r="O22" s="74">
        <v>1</v>
      </c>
      <c r="P22" s="79"/>
      <c r="Q22" s="331">
        <v>1</v>
      </c>
      <c r="R22" s="471"/>
      <c r="S22" s="468"/>
      <c r="U22" s="142"/>
    </row>
    <row r="23" spans="2:25" s="147" customFormat="1" ht="15.75" thickBot="1" x14ac:dyDescent="0.3">
      <c r="B23" s="141">
        <v>41</v>
      </c>
      <c r="C23" s="205" t="s">
        <v>104</v>
      </c>
      <c r="D23" s="115">
        <f>ROUND(VLOOKUP(B23,doku,11,FALSE),0)</f>
        <v>0</v>
      </c>
      <c r="E23" s="510">
        <v>3</v>
      </c>
      <c r="F23" s="469">
        <v>2</v>
      </c>
      <c r="G23" s="504"/>
      <c r="H23" s="73"/>
      <c r="I23" s="463">
        <v>3</v>
      </c>
      <c r="J23" s="469">
        <v>3</v>
      </c>
      <c r="K23" s="472"/>
      <c r="L23" s="78">
        <v>2</v>
      </c>
      <c r="M23" s="79"/>
      <c r="N23" s="73"/>
      <c r="O23" s="74"/>
      <c r="P23" s="77">
        <v>3</v>
      </c>
      <c r="Q23" s="73"/>
      <c r="R23" s="463">
        <v>3</v>
      </c>
      <c r="S23" s="469"/>
      <c r="U23" s="142"/>
    </row>
    <row r="24" spans="2:25" s="147" customFormat="1" ht="15.75" thickBot="1" x14ac:dyDescent="0.3">
      <c r="B24" s="141">
        <v>42</v>
      </c>
      <c r="C24" s="205" t="s">
        <v>207</v>
      </c>
      <c r="D24" s="115">
        <f>ROUND(VLOOKUP(B24,doku,11,FALSE),0)</f>
        <v>0</v>
      </c>
      <c r="E24" s="514"/>
      <c r="F24" s="473"/>
      <c r="G24" s="473"/>
      <c r="H24" s="329"/>
      <c r="I24" s="467">
        <v>2</v>
      </c>
      <c r="J24" s="473"/>
      <c r="K24" s="473"/>
      <c r="L24" s="82"/>
      <c r="M24" s="94"/>
      <c r="N24" s="82"/>
      <c r="O24" s="83">
        <v>1</v>
      </c>
      <c r="P24" s="94"/>
      <c r="Q24" s="126"/>
      <c r="R24" s="474"/>
      <c r="S24" s="475"/>
      <c r="U24" s="142"/>
    </row>
    <row r="25" spans="2:25" s="147" customFormat="1" ht="15" customHeight="1" thickBot="1" x14ac:dyDescent="0.3">
      <c r="B25" s="141">
        <v>102</v>
      </c>
      <c r="C25" s="749" t="s">
        <v>289</v>
      </c>
      <c r="D25" s="750"/>
      <c r="E25" s="750"/>
      <c r="F25" s="750"/>
      <c r="G25" s="750"/>
      <c r="H25" s="750"/>
      <c r="I25" s="750"/>
      <c r="J25" s="750"/>
      <c r="K25" s="750"/>
      <c r="L25" s="750"/>
      <c r="M25" s="750"/>
      <c r="N25" s="750"/>
      <c r="O25" s="750"/>
      <c r="P25" s="750"/>
      <c r="Q25" s="750"/>
      <c r="R25" s="750"/>
      <c r="S25" s="751"/>
    </row>
    <row r="26" spans="2:25" s="147" customFormat="1" ht="15.75" thickBot="1" x14ac:dyDescent="0.3">
      <c r="B26" s="141">
        <v>7</v>
      </c>
      <c r="C26" s="205" t="s">
        <v>208</v>
      </c>
      <c r="D26" s="115">
        <f t="shared" ref="D26:D38" si="3">ROUND(VLOOKUP(B26,doku,11,FALSE),0)</f>
        <v>0</v>
      </c>
      <c r="E26" s="509"/>
      <c r="F26" s="490"/>
      <c r="G26" s="490"/>
      <c r="H26" s="331">
        <v>1</v>
      </c>
      <c r="I26" s="491"/>
      <c r="J26" s="492"/>
      <c r="K26" s="492"/>
      <c r="L26" s="68"/>
      <c r="M26" s="71">
        <v>1</v>
      </c>
      <c r="N26" s="69"/>
      <c r="O26" s="68">
        <v>1</v>
      </c>
      <c r="P26" s="88"/>
      <c r="Q26" s="331">
        <v>1</v>
      </c>
      <c r="R26" s="471"/>
      <c r="S26" s="468">
        <v>2</v>
      </c>
      <c r="U26" s="142"/>
    </row>
    <row r="27" spans="2:25" s="147" customFormat="1" ht="15.75" thickBot="1" x14ac:dyDescent="0.3">
      <c r="B27" s="141">
        <v>8</v>
      </c>
      <c r="C27" s="205" t="s">
        <v>209</v>
      </c>
      <c r="D27" s="115">
        <f t="shared" si="3"/>
        <v>0</v>
      </c>
      <c r="E27" s="510"/>
      <c r="F27" s="472"/>
      <c r="G27" s="472"/>
      <c r="H27" s="78">
        <v>1</v>
      </c>
      <c r="I27" s="477"/>
      <c r="J27" s="489"/>
      <c r="K27" s="489"/>
      <c r="L27" s="90">
        <v>3</v>
      </c>
      <c r="M27" s="77">
        <v>1</v>
      </c>
      <c r="N27" s="75"/>
      <c r="O27" s="74">
        <v>1</v>
      </c>
      <c r="P27" s="91"/>
      <c r="Q27" s="78">
        <v>1</v>
      </c>
      <c r="R27" s="465"/>
      <c r="S27" s="469">
        <v>2</v>
      </c>
      <c r="U27" s="144"/>
    </row>
    <row r="28" spans="2:25" s="147" customFormat="1" ht="15.75" thickBot="1" x14ac:dyDescent="0.3">
      <c r="B28" s="141">
        <v>9</v>
      </c>
      <c r="C28" s="205" t="s">
        <v>210</v>
      </c>
      <c r="D28" s="320">
        <f>ROUND(VLOOKUP(B28,doku,11,FALSE),0)</f>
        <v>0</v>
      </c>
      <c r="E28" s="510"/>
      <c r="F28" s="472"/>
      <c r="G28" s="472"/>
      <c r="H28" s="78">
        <v>1</v>
      </c>
      <c r="I28" s="477"/>
      <c r="J28" s="489"/>
      <c r="K28" s="489"/>
      <c r="L28" s="75"/>
      <c r="M28" s="77">
        <v>1</v>
      </c>
      <c r="N28" s="74">
        <v>1</v>
      </c>
      <c r="O28" s="74">
        <v>1</v>
      </c>
      <c r="P28" s="91"/>
      <c r="Q28" s="78">
        <v>1</v>
      </c>
      <c r="R28" s="465"/>
      <c r="S28" s="469"/>
      <c r="U28" s="142"/>
    </row>
    <row r="29" spans="2:25" s="147" customFormat="1" ht="15.75" thickBot="1" x14ac:dyDescent="0.3">
      <c r="B29" s="141">
        <v>10</v>
      </c>
      <c r="C29" s="205" t="s">
        <v>211</v>
      </c>
      <c r="D29" s="115">
        <f t="shared" si="3"/>
        <v>0</v>
      </c>
      <c r="E29" s="510"/>
      <c r="F29" s="472">
        <v>1</v>
      </c>
      <c r="G29" s="472"/>
      <c r="H29" s="78">
        <v>1</v>
      </c>
      <c r="I29" s="477"/>
      <c r="J29" s="489"/>
      <c r="K29" s="489"/>
      <c r="L29" s="75"/>
      <c r="M29" s="77">
        <v>1</v>
      </c>
      <c r="N29" s="74">
        <v>1</v>
      </c>
      <c r="O29" s="92"/>
      <c r="P29" s="91"/>
      <c r="Q29" s="78">
        <v>1</v>
      </c>
      <c r="R29" s="465"/>
      <c r="S29" s="469"/>
      <c r="U29" s="142"/>
    </row>
    <row r="30" spans="2:25" s="147" customFormat="1" ht="15.75" thickBot="1" x14ac:dyDescent="0.3">
      <c r="B30" s="141">
        <v>11</v>
      </c>
      <c r="C30" s="205" t="s">
        <v>86</v>
      </c>
      <c r="D30" s="115">
        <f t="shared" si="3"/>
        <v>0</v>
      </c>
      <c r="E30" s="510"/>
      <c r="F30" s="472"/>
      <c r="G30" s="472"/>
      <c r="H30" s="78">
        <v>1</v>
      </c>
      <c r="I30" s="477"/>
      <c r="J30" s="489"/>
      <c r="K30" s="489"/>
      <c r="L30" s="75"/>
      <c r="M30" s="77">
        <v>1</v>
      </c>
      <c r="N30" s="74"/>
      <c r="O30" s="74">
        <v>1</v>
      </c>
      <c r="P30" s="91"/>
      <c r="Q30" s="78">
        <v>1</v>
      </c>
      <c r="R30" s="465"/>
      <c r="S30" s="469"/>
      <c r="U30" s="142"/>
    </row>
    <row r="31" spans="2:25" s="93" customFormat="1" ht="15.75" thickBot="1" x14ac:dyDescent="0.3">
      <c r="B31" s="141">
        <v>12</v>
      </c>
      <c r="C31" s="205" t="s">
        <v>212</v>
      </c>
      <c r="D31" s="115">
        <f t="shared" si="3"/>
        <v>0</v>
      </c>
      <c r="E31" s="510"/>
      <c r="F31" s="472"/>
      <c r="G31" s="472"/>
      <c r="H31" s="78">
        <v>1</v>
      </c>
      <c r="I31" s="477"/>
      <c r="J31" s="489"/>
      <c r="K31" s="489"/>
      <c r="L31" s="74">
        <v>1</v>
      </c>
      <c r="M31" s="91"/>
      <c r="N31" s="74">
        <v>1</v>
      </c>
      <c r="O31" s="74">
        <v>1</v>
      </c>
      <c r="P31" s="91"/>
      <c r="Q31" s="78">
        <v>1</v>
      </c>
      <c r="R31" s="465"/>
      <c r="S31" s="469"/>
      <c r="T31" s="147"/>
      <c r="U31" s="142"/>
      <c r="V31" s="147"/>
      <c r="W31" s="147"/>
      <c r="X31" s="147"/>
      <c r="Y31" s="147"/>
    </row>
    <row r="32" spans="2:25" s="147" customFormat="1" ht="15.75" thickBot="1" x14ac:dyDescent="0.3">
      <c r="B32" s="141">
        <v>13</v>
      </c>
      <c r="C32" s="206" t="s">
        <v>17</v>
      </c>
      <c r="D32" s="115">
        <f t="shared" si="3"/>
        <v>0</v>
      </c>
      <c r="E32" s="510"/>
      <c r="F32" s="472"/>
      <c r="G32" s="472"/>
      <c r="H32" s="78">
        <v>1</v>
      </c>
      <c r="I32" s="477"/>
      <c r="J32" s="489"/>
      <c r="K32" s="489"/>
      <c r="L32" s="74">
        <v>2</v>
      </c>
      <c r="M32" s="77"/>
      <c r="N32" s="74">
        <v>1</v>
      </c>
      <c r="O32" s="92"/>
      <c r="P32" s="91"/>
      <c r="Q32" s="78">
        <v>1</v>
      </c>
      <c r="R32" s="465"/>
      <c r="S32" s="469"/>
      <c r="U32" s="142"/>
    </row>
    <row r="33" spans="2:21" s="147" customFormat="1" ht="15.75" thickBot="1" x14ac:dyDescent="0.3">
      <c r="B33" s="141">
        <v>14</v>
      </c>
      <c r="C33" s="205" t="s">
        <v>228</v>
      </c>
      <c r="D33" s="115">
        <f t="shared" si="3"/>
        <v>0</v>
      </c>
      <c r="E33" s="510"/>
      <c r="F33" s="472"/>
      <c r="G33" s="472"/>
      <c r="H33" s="78">
        <v>1</v>
      </c>
      <c r="I33" s="477"/>
      <c r="J33" s="489"/>
      <c r="K33" s="489"/>
      <c r="L33" s="75"/>
      <c r="M33" s="77">
        <v>1</v>
      </c>
      <c r="N33" s="74">
        <v>1</v>
      </c>
      <c r="O33" s="74">
        <v>1</v>
      </c>
      <c r="P33" s="91"/>
      <c r="Q33" s="78">
        <v>1</v>
      </c>
      <c r="R33" s="465"/>
      <c r="S33" s="469"/>
      <c r="U33" s="142"/>
    </row>
    <row r="34" spans="2:21" s="147" customFormat="1" ht="15.75" thickBot="1" x14ac:dyDescent="0.3">
      <c r="B34" s="141">
        <v>15</v>
      </c>
      <c r="C34" s="205" t="s">
        <v>213</v>
      </c>
      <c r="D34" s="115">
        <f t="shared" si="3"/>
        <v>0</v>
      </c>
      <c r="E34" s="510"/>
      <c r="F34" s="472"/>
      <c r="G34" s="472"/>
      <c r="H34" s="78">
        <v>1</v>
      </c>
      <c r="I34" s="477"/>
      <c r="J34" s="489"/>
      <c r="K34" s="489"/>
      <c r="L34" s="75">
        <v>3</v>
      </c>
      <c r="M34" s="77">
        <v>1</v>
      </c>
      <c r="N34" s="74">
        <v>1</v>
      </c>
      <c r="O34" s="74">
        <v>1</v>
      </c>
      <c r="P34" s="91"/>
      <c r="Q34" s="78">
        <v>1</v>
      </c>
      <c r="R34" s="476"/>
      <c r="S34" s="469">
        <v>2</v>
      </c>
      <c r="U34" s="142"/>
    </row>
    <row r="35" spans="2:21" s="147" customFormat="1" ht="15.75" thickBot="1" x14ac:dyDescent="0.3">
      <c r="B35" s="141">
        <v>16</v>
      </c>
      <c r="C35" s="205" t="s">
        <v>214</v>
      </c>
      <c r="D35" s="115">
        <f t="shared" si="3"/>
        <v>0</v>
      </c>
      <c r="E35" s="510"/>
      <c r="F35" s="501"/>
      <c r="G35" s="472"/>
      <c r="H35" s="78">
        <v>1</v>
      </c>
      <c r="I35" s="463"/>
      <c r="J35" s="489"/>
      <c r="K35" s="489"/>
      <c r="L35" s="74">
        <v>3</v>
      </c>
      <c r="M35" s="77"/>
      <c r="N35" s="74"/>
      <c r="O35" s="74">
        <v>2</v>
      </c>
      <c r="P35" s="77"/>
      <c r="Q35" s="78">
        <v>1</v>
      </c>
      <c r="R35" s="463"/>
      <c r="S35" s="469">
        <v>2</v>
      </c>
      <c r="U35" s="142"/>
    </row>
    <row r="36" spans="2:21" s="147" customFormat="1" ht="15.75" thickBot="1" x14ac:dyDescent="0.3">
      <c r="B36" s="141">
        <v>17</v>
      </c>
      <c r="C36" s="205" t="s">
        <v>215</v>
      </c>
      <c r="D36" s="115">
        <f t="shared" si="3"/>
        <v>0</v>
      </c>
      <c r="E36" s="510"/>
      <c r="F36" s="501">
        <v>2</v>
      </c>
      <c r="G36" s="489"/>
      <c r="H36" s="75"/>
      <c r="I36" s="463">
        <v>1</v>
      </c>
      <c r="J36" s="469">
        <v>3</v>
      </c>
      <c r="K36" s="489"/>
      <c r="L36" s="74">
        <v>1</v>
      </c>
      <c r="M36" s="91"/>
      <c r="N36" s="75"/>
      <c r="O36" s="74">
        <v>1</v>
      </c>
      <c r="P36" s="74">
        <v>1</v>
      </c>
      <c r="Q36" s="75"/>
      <c r="R36" s="463">
        <v>2</v>
      </c>
      <c r="S36" s="469">
        <v>2</v>
      </c>
      <c r="U36" s="142"/>
    </row>
    <row r="37" spans="2:21" s="147" customFormat="1" ht="15.75" thickBot="1" x14ac:dyDescent="0.3">
      <c r="B37" s="141">
        <v>18</v>
      </c>
      <c r="C37" s="205" t="s">
        <v>216</v>
      </c>
      <c r="D37" s="115">
        <f t="shared" si="3"/>
        <v>0</v>
      </c>
      <c r="E37" s="510"/>
      <c r="F37" s="472"/>
      <c r="G37" s="472"/>
      <c r="H37" s="78">
        <v>1</v>
      </c>
      <c r="I37" s="477"/>
      <c r="J37" s="489"/>
      <c r="K37" s="489"/>
      <c r="L37" s="75">
        <v>2</v>
      </c>
      <c r="M37" s="77">
        <v>1</v>
      </c>
      <c r="N37" s="78">
        <v>1</v>
      </c>
      <c r="O37" s="74"/>
      <c r="P37" s="91"/>
      <c r="Q37" s="78">
        <v>1</v>
      </c>
      <c r="R37" s="465"/>
      <c r="S37" s="469"/>
      <c r="U37" s="142"/>
    </row>
    <row r="38" spans="2:21" s="147" customFormat="1" ht="15.75" thickBot="1" x14ac:dyDescent="0.3">
      <c r="B38" s="141">
        <v>19</v>
      </c>
      <c r="C38" s="205" t="s">
        <v>217</v>
      </c>
      <c r="D38" s="116">
        <f t="shared" si="3"/>
        <v>0</v>
      </c>
      <c r="E38" s="512"/>
      <c r="F38" s="475"/>
      <c r="G38" s="475"/>
      <c r="H38" s="126">
        <v>1</v>
      </c>
      <c r="I38" s="467"/>
      <c r="J38" s="475"/>
      <c r="K38" s="475"/>
      <c r="L38" s="126">
        <v>2</v>
      </c>
      <c r="M38" s="123"/>
      <c r="N38" s="126">
        <v>1</v>
      </c>
      <c r="O38" s="127">
        <v>1</v>
      </c>
      <c r="P38" s="123"/>
      <c r="Q38" s="126">
        <v>1</v>
      </c>
      <c r="R38" s="467"/>
      <c r="S38" s="475"/>
      <c r="U38" s="142"/>
    </row>
    <row r="39" spans="2:21" s="147" customFormat="1" ht="15.75" thickBot="1" x14ac:dyDescent="0.3">
      <c r="B39" s="141">
        <v>103</v>
      </c>
      <c r="C39" s="739" t="s">
        <v>290</v>
      </c>
      <c r="D39" s="740"/>
      <c r="E39" s="740"/>
      <c r="F39" s="740"/>
      <c r="G39" s="740"/>
      <c r="H39" s="740"/>
      <c r="I39" s="740"/>
      <c r="J39" s="740"/>
      <c r="K39" s="740"/>
      <c r="L39" s="740"/>
      <c r="M39" s="740"/>
      <c r="N39" s="740"/>
      <c r="O39" s="740"/>
      <c r="P39" s="740"/>
      <c r="Q39" s="740"/>
      <c r="R39" s="740"/>
      <c r="S39" s="741"/>
      <c r="U39" s="142"/>
    </row>
    <row r="40" spans="2:21" s="147" customFormat="1" ht="15.75" thickBot="1" x14ac:dyDescent="0.3">
      <c r="B40" s="141">
        <v>20</v>
      </c>
      <c r="C40" s="206" t="s">
        <v>18</v>
      </c>
      <c r="D40" s="115">
        <f>ROUND(VLOOKUP(B40,doku,11,FALSE),0)</f>
        <v>0</v>
      </c>
      <c r="E40" s="509"/>
      <c r="F40" s="490"/>
      <c r="G40" s="490"/>
      <c r="H40" s="331">
        <v>2</v>
      </c>
      <c r="I40" s="471"/>
      <c r="J40" s="490"/>
      <c r="K40" s="490"/>
      <c r="L40" s="69">
        <v>2</v>
      </c>
      <c r="M40" s="71">
        <v>1</v>
      </c>
      <c r="N40" s="331">
        <v>1</v>
      </c>
      <c r="O40" s="325">
        <v>1</v>
      </c>
      <c r="P40" s="332"/>
      <c r="Q40" s="331">
        <v>1</v>
      </c>
      <c r="R40" s="471"/>
      <c r="S40" s="468"/>
      <c r="U40" s="142"/>
    </row>
    <row r="41" spans="2:21" s="147" customFormat="1" ht="15.75" thickBot="1" x14ac:dyDescent="0.3">
      <c r="B41" s="141">
        <v>21</v>
      </c>
      <c r="C41" s="206" t="s">
        <v>19</v>
      </c>
      <c r="D41" s="115">
        <f>ROUND(VLOOKUP(B41,doku,11,FALSE),0)</f>
        <v>0</v>
      </c>
      <c r="E41" s="510"/>
      <c r="F41" s="472"/>
      <c r="G41" s="472"/>
      <c r="H41" s="78">
        <v>1</v>
      </c>
      <c r="I41" s="465"/>
      <c r="J41" s="472"/>
      <c r="K41" s="472"/>
      <c r="L41" s="73"/>
      <c r="M41" s="77">
        <v>2</v>
      </c>
      <c r="N41" s="78"/>
      <c r="O41" s="74">
        <v>1</v>
      </c>
      <c r="P41" s="79"/>
      <c r="Q41" s="78">
        <v>1</v>
      </c>
      <c r="R41" s="465"/>
      <c r="S41" s="469"/>
      <c r="U41" s="142"/>
    </row>
    <row r="42" spans="2:21" s="147" customFormat="1" ht="15.75" thickBot="1" x14ac:dyDescent="0.3">
      <c r="B42" s="141">
        <v>22</v>
      </c>
      <c r="C42" s="205" t="s">
        <v>218</v>
      </c>
      <c r="D42" s="116">
        <f>ROUND(VLOOKUP(B42,doku,11,FALSE),0)</f>
        <v>0</v>
      </c>
      <c r="E42" s="512"/>
      <c r="F42" s="473"/>
      <c r="G42" s="473"/>
      <c r="H42" s="126">
        <v>1</v>
      </c>
      <c r="I42" s="474"/>
      <c r="J42" s="473"/>
      <c r="K42" s="473"/>
      <c r="L42" s="82"/>
      <c r="M42" s="86">
        <v>1</v>
      </c>
      <c r="N42" s="126">
        <v>1</v>
      </c>
      <c r="O42" s="127">
        <v>1</v>
      </c>
      <c r="P42" s="330"/>
      <c r="Q42" s="126">
        <v>1</v>
      </c>
      <c r="R42" s="474"/>
      <c r="S42" s="475"/>
      <c r="U42" s="142"/>
    </row>
    <row r="43" spans="2:21" s="147" customFormat="1" ht="15.75" thickBot="1" x14ac:dyDescent="0.3">
      <c r="B43" s="141">
        <v>104</v>
      </c>
      <c r="C43" s="739" t="s">
        <v>291</v>
      </c>
      <c r="D43" s="740"/>
      <c r="E43" s="740"/>
      <c r="F43" s="740"/>
      <c r="G43" s="740"/>
      <c r="H43" s="740"/>
      <c r="I43" s="740"/>
      <c r="J43" s="740"/>
      <c r="K43" s="740"/>
      <c r="L43" s="740"/>
      <c r="M43" s="740"/>
      <c r="N43" s="740"/>
      <c r="O43" s="740"/>
      <c r="P43" s="740"/>
      <c r="Q43" s="740"/>
      <c r="R43" s="740"/>
      <c r="S43" s="741"/>
      <c r="U43" s="142"/>
    </row>
    <row r="44" spans="2:21" s="147" customFormat="1" ht="15.75" thickBot="1" x14ac:dyDescent="0.3">
      <c r="B44" s="141">
        <v>23</v>
      </c>
      <c r="C44" s="205" t="s">
        <v>20</v>
      </c>
      <c r="D44" s="115">
        <f t="shared" ref="D44:D55" si="4">ROUND(VLOOKUP(B44,doku,11,FALSE),0)</f>
        <v>0</v>
      </c>
      <c r="E44" s="509"/>
      <c r="F44" s="490"/>
      <c r="G44" s="490"/>
      <c r="H44" s="331">
        <v>1</v>
      </c>
      <c r="I44" s="462"/>
      <c r="J44" s="490"/>
      <c r="K44" s="490"/>
      <c r="L44" s="331">
        <v>1</v>
      </c>
      <c r="M44" s="332"/>
      <c r="N44" s="96"/>
      <c r="O44" s="68">
        <v>1</v>
      </c>
      <c r="P44" s="71">
        <v>1</v>
      </c>
      <c r="Q44" s="331">
        <v>1</v>
      </c>
      <c r="R44" s="471"/>
      <c r="S44" s="468">
        <v>1</v>
      </c>
      <c r="U44" s="142"/>
    </row>
    <row r="45" spans="2:21" s="147" customFormat="1" ht="15.75" thickBot="1" x14ac:dyDescent="0.3">
      <c r="B45" s="141">
        <v>24</v>
      </c>
      <c r="C45" s="205" t="s">
        <v>219</v>
      </c>
      <c r="D45" s="115">
        <f t="shared" si="4"/>
        <v>0</v>
      </c>
      <c r="E45" s="510"/>
      <c r="F45" s="469">
        <v>2</v>
      </c>
      <c r="G45" s="469"/>
      <c r="H45" s="78">
        <v>1</v>
      </c>
      <c r="I45" s="465"/>
      <c r="J45" s="472"/>
      <c r="K45" s="472"/>
      <c r="L45" s="78">
        <v>2</v>
      </c>
      <c r="M45" s="79"/>
      <c r="N45" s="80"/>
      <c r="O45" s="74">
        <v>1</v>
      </c>
      <c r="P45" s="91"/>
      <c r="Q45" s="78">
        <v>1</v>
      </c>
      <c r="R45" s="465"/>
      <c r="S45" s="469"/>
      <c r="U45" s="142"/>
    </row>
    <row r="46" spans="2:21" s="147" customFormat="1" ht="15.75" thickBot="1" x14ac:dyDescent="0.3">
      <c r="B46" s="141">
        <v>25</v>
      </c>
      <c r="C46" s="205" t="s">
        <v>220</v>
      </c>
      <c r="D46" s="115">
        <f t="shared" si="4"/>
        <v>0</v>
      </c>
      <c r="E46" s="510"/>
      <c r="F46" s="472"/>
      <c r="G46" s="472"/>
      <c r="H46" s="78">
        <v>1</v>
      </c>
      <c r="I46" s="465"/>
      <c r="J46" s="472"/>
      <c r="K46" s="472"/>
      <c r="L46" s="73"/>
      <c r="M46" s="77">
        <v>1</v>
      </c>
      <c r="N46" s="74">
        <v>1</v>
      </c>
      <c r="O46" s="74"/>
      <c r="P46" s="91"/>
      <c r="Q46" s="78">
        <v>1</v>
      </c>
      <c r="R46" s="465"/>
      <c r="S46" s="469"/>
      <c r="U46" s="142"/>
    </row>
    <row r="47" spans="2:21" s="147" customFormat="1" ht="15.75" thickBot="1" x14ac:dyDescent="0.3">
      <c r="B47" s="141">
        <v>26</v>
      </c>
      <c r="C47" s="205" t="s">
        <v>229</v>
      </c>
      <c r="D47" s="115">
        <f t="shared" si="4"/>
        <v>0</v>
      </c>
      <c r="E47" s="510">
        <v>1</v>
      </c>
      <c r="F47" s="469">
        <v>1</v>
      </c>
      <c r="G47" s="469">
        <v>1</v>
      </c>
      <c r="H47" s="75"/>
      <c r="I47" s="463">
        <v>1</v>
      </c>
      <c r="J47" s="469">
        <v>3</v>
      </c>
      <c r="K47" s="493"/>
      <c r="L47" s="78">
        <v>1</v>
      </c>
      <c r="M47" s="91"/>
      <c r="N47" s="76"/>
      <c r="O47" s="76"/>
      <c r="P47" s="77">
        <v>1</v>
      </c>
      <c r="Q47" s="75"/>
      <c r="R47" s="463">
        <v>1</v>
      </c>
      <c r="S47" s="472"/>
      <c r="U47" s="142"/>
    </row>
    <row r="48" spans="2:21" s="147" customFormat="1" ht="15.75" thickBot="1" x14ac:dyDescent="0.3">
      <c r="B48" s="141">
        <v>27</v>
      </c>
      <c r="C48" s="205" t="s">
        <v>221</v>
      </c>
      <c r="D48" s="115">
        <f t="shared" si="4"/>
        <v>0</v>
      </c>
      <c r="E48" s="510"/>
      <c r="F48" s="469">
        <v>3</v>
      </c>
      <c r="G48" s="472"/>
      <c r="H48" s="78"/>
      <c r="I48" s="463">
        <v>3</v>
      </c>
      <c r="J48" s="472"/>
      <c r="K48" s="472"/>
      <c r="L48" s="78">
        <v>1</v>
      </c>
      <c r="M48" s="79"/>
      <c r="N48" s="80"/>
      <c r="O48" s="74"/>
      <c r="P48" s="77">
        <v>2</v>
      </c>
      <c r="Q48" s="73"/>
      <c r="R48" s="463">
        <v>2</v>
      </c>
      <c r="S48" s="472"/>
      <c r="U48" s="142"/>
    </row>
    <row r="49" spans="2:21" s="147" customFormat="1" ht="15.75" thickBot="1" x14ac:dyDescent="0.3">
      <c r="B49" s="141">
        <v>28</v>
      </c>
      <c r="C49" s="205" t="s">
        <v>222</v>
      </c>
      <c r="D49" s="115">
        <f t="shared" si="4"/>
        <v>0</v>
      </c>
      <c r="E49" s="510">
        <v>2</v>
      </c>
      <c r="F49" s="469">
        <v>2</v>
      </c>
      <c r="G49" s="472"/>
      <c r="H49" s="73"/>
      <c r="I49" s="463">
        <v>2</v>
      </c>
      <c r="J49" s="472"/>
      <c r="K49" s="472"/>
      <c r="L49" s="78">
        <v>2</v>
      </c>
      <c r="M49" s="79"/>
      <c r="N49" s="80"/>
      <c r="O49" s="80"/>
      <c r="P49" s="77">
        <v>1</v>
      </c>
      <c r="Q49" s="73"/>
      <c r="R49" s="463">
        <v>2</v>
      </c>
      <c r="S49" s="472"/>
      <c r="U49" s="142"/>
    </row>
    <row r="50" spans="2:21" s="147" customFormat="1" ht="15.75" thickBot="1" x14ac:dyDescent="0.3">
      <c r="B50" s="141">
        <v>29</v>
      </c>
      <c r="C50" s="205" t="s">
        <v>223</v>
      </c>
      <c r="D50" s="115">
        <f t="shared" si="4"/>
        <v>0</v>
      </c>
      <c r="E50" s="510">
        <v>1</v>
      </c>
      <c r="F50" s="469">
        <v>1</v>
      </c>
      <c r="G50" s="469">
        <v>1</v>
      </c>
      <c r="H50" s="73"/>
      <c r="I50" s="463">
        <v>1</v>
      </c>
      <c r="J50" s="469">
        <v>3</v>
      </c>
      <c r="K50" s="494"/>
      <c r="L50" s="78">
        <v>2</v>
      </c>
      <c r="M50" s="79"/>
      <c r="N50" s="80"/>
      <c r="O50" s="80"/>
      <c r="P50" s="77">
        <v>1</v>
      </c>
      <c r="Q50" s="73"/>
      <c r="R50" s="463">
        <v>2</v>
      </c>
      <c r="S50" s="472"/>
      <c r="U50" s="142"/>
    </row>
    <row r="51" spans="2:21" s="147" customFormat="1" ht="15.75" thickBot="1" x14ac:dyDescent="0.3">
      <c r="B51" s="141">
        <v>30</v>
      </c>
      <c r="C51" s="205" t="s">
        <v>279</v>
      </c>
      <c r="D51" s="115">
        <f t="shared" si="4"/>
        <v>0</v>
      </c>
      <c r="E51" s="510">
        <v>3</v>
      </c>
      <c r="F51" s="469">
        <v>2</v>
      </c>
      <c r="G51" s="469">
        <v>2</v>
      </c>
      <c r="H51" s="73"/>
      <c r="I51" s="463">
        <v>2</v>
      </c>
      <c r="J51" s="469">
        <v>3</v>
      </c>
      <c r="K51" s="469">
        <v>3</v>
      </c>
      <c r="L51" s="73"/>
      <c r="M51" s="79"/>
      <c r="N51" s="80"/>
      <c r="O51" s="74"/>
      <c r="P51" s="77">
        <v>3</v>
      </c>
      <c r="Q51" s="73"/>
      <c r="R51" s="463">
        <v>2</v>
      </c>
      <c r="S51" s="469"/>
      <c r="U51" s="142"/>
    </row>
    <row r="52" spans="2:21" s="147" customFormat="1" ht="15.75" thickBot="1" x14ac:dyDescent="0.3">
      <c r="B52" s="141">
        <v>31</v>
      </c>
      <c r="C52" s="205" t="s">
        <v>22</v>
      </c>
      <c r="D52" s="115">
        <f t="shared" si="4"/>
        <v>0</v>
      </c>
      <c r="E52" s="510">
        <v>2</v>
      </c>
      <c r="F52" s="469">
        <v>2</v>
      </c>
      <c r="G52" s="472"/>
      <c r="H52" s="78">
        <v>1</v>
      </c>
      <c r="I52" s="463"/>
      <c r="J52" s="472"/>
      <c r="K52" s="472"/>
      <c r="L52" s="78">
        <v>1</v>
      </c>
      <c r="M52" s="79"/>
      <c r="N52" s="80"/>
      <c r="O52" s="74">
        <v>1</v>
      </c>
      <c r="P52" s="77"/>
      <c r="Q52" s="78">
        <v>1</v>
      </c>
      <c r="R52" s="477"/>
      <c r="S52" s="469"/>
      <c r="U52" s="142"/>
    </row>
    <row r="53" spans="2:21" s="147" customFormat="1" ht="15.75" thickBot="1" x14ac:dyDescent="0.3">
      <c r="B53" s="141">
        <v>32</v>
      </c>
      <c r="C53" s="205" t="s">
        <v>224</v>
      </c>
      <c r="D53" s="115">
        <f t="shared" si="4"/>
        <v>0</v>
      </c>
      <c r="E53" s="510">
        <v>1</v>
      </c>
      <c r="F53" s="469">
        <v>1</v>
      </c>
      <c r="G53" s="489"/>
      <c r="H53" s="75"/>
      <c r="I53" s="477"/>
      <c r="J53" s="489"/>
      <c r="K53" s="489"/>
      <c r="L53" s="78">
        <v>1</v>
      </c>
      <c r="M53" s="91"/>
      <c r="N53" s="76"/>
      <c r="O53" s="76"/>
      <c r="P53" s="77">
        <v>1</v>
      </c>
      <c r="Q53" s="75"/>
      <c r="R53" s="463">
        <v>1</v>
      </c>
      <c r="S53" s="469"/>
      <c r="U53" s="142"/>
    </row>
    <row r="54" spans="2:21" s="147" customFormat="1" ht="15.75" thickBot="1" x14ac:dyDescent="0.3">
      <c r="B54" s="141">
        <v>33</v>
      </c>
      <c r="C54" s="205" t="s">
        <v>280</v>
      </c>
      <c r="D54" s="115">
        <f t="shared" si="4"/>
        <v>0</v>
      </c>
      <c r="E54" s="510">
        <v>1</v>
      </c>
      <c r="F54" s="469">
        <v>1</v>
      </c>
      <c r="G54" s="469">
        <v>1</v>
      </c>
      <c r="H54" s="73"/>
      <c r="I54" s="463">
        <v>1</v>
      </c>
      <c r="J54" s="469">
        <v>2</v>
      </c>
      <c r="K54" s="494"/>
      <c r="L54" s="78">
        <v>1</v>
      </c>
      <c r="M54" s="79"/>
      <c r="N54" s="80"/>
      <c r="O54" s="80"/>
      <c r="P54" s="77">
        <v>1</v>
      </c>
      <c r="Q54" s="73"/>
      <c r="R54" s="463">
        <v>1</v>
      </c>
      <c r="S54" s="472"/>
      <c r="U54" s="142"/>
    </row>
    <row r="55" spans="2:21" s="147" customFormat="1" ht="15.75" thickBot="1" x14ac:dyDescent="0.3">
      <c r="B55" s="141">
        <v>34</v>
      </c>
      <c r="C55" s="205" t="s">
        <v>225</v>
      </c>
      <c r="D55" s="115">
        <f t="shared" si="4"/>
        <v>0</v>
      </c>
      <c r="E55" s="510"/>
      <c r="F55" s="472"/>
      <c r="G55" s="505"/>
      <c r="H55" s="78">
        <v>1</v>
      </c>
      <c r="I55" s="463"/>
      <c r="J55" s="472"/>
      <c r="K55" s="472"/>
      <c r="L55" s="78"/>
      <c r="M55" s="77">
        <v>1</v>
      </c>
      <c r="N55" s="74">
        <v>1</v>
      </c>
      <c r="O55" s="74"/>
      <c r="P55" s="79"/>
      <c r="Q55" s="78">
        <v>1</v>
      </c>
      <c r="R55" s="465"/>
      <c r="S55" s="469"/>
      <c r="U55" s="142"/>
    </row>
    <row r="56" spans="2:21" s="147" customFormat="1" ht="15.75" hidden="1" customHeight="1" thickBot="1" x14ac:dyDescent="0.3">
      <c r="B56" s="141">
        <v>35</v>
      </c>
      <c r="C56" s="205" t="s">
        <v>95</v>
      </c>
      <c r="D56" s="115">
        <f>VLOOKUP(B56,doku,11,FALSE)</f>
        <v>0</v>
      </c>
      <c r="E56" s="510">
        <v>3</v>
      </c>
      <c r="F56" s="469">
        <v>2</v>
      </c>
      <c r="G56" s="469">
        <v>2</v>
      </c>
      <c r="H56" s="73"/>
      <c r="I56" s="463">
        <v>2</v>
      </c>
      <c r="J56" s="469">
        <v>3</v>
      </c>
      <c r="K56" s="472"/>
      <c r="L56" s="78">
        <v>1</v>
      </c>
      <c r="M56" s="79"/>
      <c r="N56" s="80"/>
      <c r="O56" s="80"/>
      <c r="P56" s="77">
        <v>2</v>
      </c>
      <c r="Q56" s="73"/>
      <c r="R56" s="465"/>
      <c r="S56" s="472"/>
      <c r="U56" s="142"/>
    </row>
    <row r="57" spans="2:21" s="147" customFormat="1" ht="15.75" thickBot="1" x14ac:dyDescent="0.3">
      <c r="B57" s="141">
        <v>36</v>
      </c>
      <c r="C57" s="205" t="s">
        <v>226</v>
      </c>
      <c r="D57" s="115">
        <f>ROUND(VLOOKUP(B57,doku,11,FALSE),0)</f>
        <v>0</v>
      </c>
      <c r="E57" s="510">
        <v>1</v>
      </c>
      <c r="F57" s="515">
        <v>1</v>
      </c>
      <c r="G57" s="472"/>
      <c r="H57" s="73"/>
      <c r="I57" s="502">
        <v>1</v>
      </c>
      <c r="J57" s="469">
        <v>3</v>
      </c>
      <c r="K57" s="494"/>
      <c r="L57" s="78">
        <v>1</v>
      </c>
      <c r="M57" s="79"/>
      <c r="N57" s="80"/>
      <c r="O57" s="80"/>
      <c r="P57" s="77">
        <v>1</v>
      </c>
      <c r="Q57" s="78">
        <v>1</v>
      </c>
      <c r="R57" s="477"/>
      <c r="S57" s="469"/>
      <c r="U57" s="142"/>
    </row>
    <row r="58" spans="2:21" s="147" customFormat="1" ht="15.75" thickBot="1" x14ac:dyDescent="0.3">
      <c r="B58" s="141">
        <v>37</v>
      </c>
      <c r="C58" s="205" t="s">
        <v>281</v>
      </c>
      <c r="D58" s="115">
        <f>ROUND(VLOOKUP(B58,doku,11,FALSE),0)</f>
        <v>0</v>
      </c>
      <c r="E58" s="510">
        <v>1</v>
      </c>
      <c r="F58" s="469">
        <v>1</v>
      </c>
      <c r="G58" s="469">
        <v>1</v>
      </c>
      <c r="H58" s="73"/>
      <c r="I58" s="463">
        <v>1</v>
      </c>
      <c r="J58" s="469">
        <v>3</v>
      </c>
      <c r="K58" s="494"/>
      <c r="L58" s="78">
        <v>2</v>
      </c>
      <c r="M58" s="79"/>
      <c r="N58" s="80"/>
      <c r="O58" s="80"/>
      <c r="P58" s="77">
        <v>1</v>
      </c>
      <c r="Q58" s="73"/>
      <c r="R58" s="463">
        <v>2</v>
      </c>
      <c r="S58" s="472"/>
      <c r="U58" s="142"/>
    </row>
    <row r="59" spans="2:21" s="147" customFormat="1" ht="15.75" thickBot="1" x14ac:dyDescent="0.3">
      <c r="B59" s="141">
        <v>38</v>
      </c>
      <c r="C59" s="205" t="s">
        <v>282</v>
      </c>
      <c r="D59" s="115">
        <f>ROUND(VLOOKUP(B59,doku,11,FALSE),0)</f>
        <v>0</v>
      </c>
      <c r="E59" s="510">
        <v>2</v>
      </c>
      <c r="F59" s="469">
        <v>2</v>
      </c>
      <c r="G59" s="472"/>
      <c r="H59" s="73"/>
      <c r="I59" s="463">
        <v>2</v>
      </c>
      <c r="J59" s="472"/>
      <c r="K59" s="472"/>
      <c r="L59" s="78">
        <v>2</v>
      </c>
      <c r="M59" s="79"/>
      <c r="N59" s="80"/>
      <c r="O59" s="80"/>
      <c r="P59" s="77">
        <v>1</v>
      </c>
      <c r="Q59" s="73"/>
      <c r="R59" s="463">
        <v>2</v>
      </c>
      <c r="S59" s="472">
        <v>2</v>
      </c>
      <c r="U59" s="142"/>
    </row>
    <row r="60" spans="2:21" s="147" customFormat="1" ht="15.75" thickBot="1" x14ac:dyDescent="0.3">
      <c r="B60" s="141">
        <v>39</v>
      </c>
      <c r="C60" s="205" t="s">
        <v>227</v>
      </c>
      <c r="D60" s="116">
        <f>ROUND(VLOOKUP(B60,doku,11,FALSE),0)</f>
        <v>0</v>
      </c>
      <c r="E60" s="512"/>
      <c r="F60" s="473"/>
      <c r="G60" s="473"/>
      <c r="H60" s="126"/>
      <c r="I60" s="474"/>
      <c r="J60" s="473"/>
      <c r="K60" s="473"/>
      <c r="L60" s="126">
        <v>1</v>
      </c>
      <c r="M60" s="337"/>
      <c r="N60" s="74"/>
      <c r="O60" s="74">
        <v>1</v>
      </c>
      <c r="P60" s="79"/>
      <c r="Q60" s="338"/>
      <c r="R60" s="467">
        <v>1</v>
      </c>
      <c r="S60" s="475"/>
      <c r="U60" s="211"/>
    </row>
    <row r="61" spans="2:21" s="147" customFormat="1" ht="15.75" thickBot="1" x14ac:dyDescent="0.3">
      <c r="B61" s="141">
        <v>108</v>
      </c>
      <c r="C61" s="739" t="s">
        <v>292</v>
      </c>
      <c r="D61" s="740"/>
      <c r="E61" s="740"/>
      <c r="F61" s="740"/>
      <c r="G61" s="740"/>
      <c r="H61" s="740"/>
      <c r="I61" s="740"/>
      <c r="J61" s="740"/>
      <c r="K61" s="740"/>
      <c r="L61" s="740"/>
      <c r="M61" s="740"/>
      <c r="N61" s="740"/>
      <c r="O61" s="740"/>
      <c r="P61" s="740"/>
      <c r="Q61" s="740"/>
      <c r="R61" s="740"/>
      <c r="S61" s="741"/>
      <c r="U61" s="142"/>
    </row>
    <row r="62" spans="2:21" s="147" customFormat="1" ht="15.75" thickBot="1" x14ac:dyDescent="0.3">
      <c r="B62" s="141">
        <v>48</v>
      </c>
      <c r="C62" s="205" t="s">
        <v>27</v>
      </c>
      <c r="D62" s="115">
        <f t="shared" ref="D62:D67" si="5">ROUND(VLOOKUP(B62,doku,11,FALSE),0)</f>
        <v>0</v>
      </c>
      <c r="E62" s="509"/>
      <c r="F62" s="490"/>
      <c r="G62" s="468">
        <v>1</v>
      </c>
      <c r="H62" s="333"/>
      <c r="I62" s="462">
        <v>2</v>
      </c>
      <c r="J62" s="490"/>
      <c r="K62" s="490"/>
      <c r="L62" s="95">
        <v>2</v>
      </c>
      <c r="M62" s="89"/>
      <c r="N62" s="97"/>
      <c r="O62" s="68">
        <v>2</v>
      </c>
      <c r="P62" s="89"/>
      <c r="Q62" s="333"/>
      <c r="R62" s="462">
        <v>2</v>
      </c>
      <c r="S62" s="468"/>
      <c r="U62" s="142"/>
    </row>
    <row r="63" spans="2:21" s="147" customFormat="1" ht="15.75" thickBot="1" x14ac:dyDescent="0.3">
      <c r="B63" s="141">
        <v>49</v>
      </c>
      <c r="C63" s="205" t="s">
        <v>29</v>
      </c>
      <c r="D63" s="115">
        <f t="shared" si="5"/>
        <v>0</v>
      </c>
      <c r="E63" s="510"/>
      <c r="F63" s="472"/>
      <c r="G63" s="472"/>
      <c r="H63" s="78">
        <v>1</v>
      </c>
      <c r="I63" s="465"/>
      <c r="J63" s="472"/>
      <c r="K63" s="472"/>
      <c r="L63" s="78"/>
      <c r="M63" s="77">
        <v>1</v>
      </c>
      <c r="N63" s="74">
        <v>1</v>
      </c>
      <c r="O63" s="74">
        <v>1</v>
      </c>
      <c r="P63" s="79"/>
      <c r="Q63" s="78">
        <v>1</v>
      </c>
      <c r="R63" s="465"/>
      <c r="S63" s="469"/>
      <c r="U63" s="142"/>
    </row>
    <row r="64" spans="2:21" s="147" customFormat="1" ht="15.75" thickBot="1" x14ac:dyDescent="0.3">
      <c r="B64" s="141">
        <v>50</v>
      </c>
      <c r="C64" s="205" t="s">
        <v>30</v>
      </c>
      <c r="D64" s="115">
        <f t="shared" si="5"/>
        <v>0</v>
      </c>
      <c r="E64" s="510"/>
      <c r="F64" s="472"/>
      <c r="G64" s="472"/>
      <c r="H64" s="78">
        <v>1</v>
      </c>
      <c r="I64" s="465"/>
      <c r="J64" s="472"/>
      <c r="K64" s="472"/>
      <c r="L64" s="78"/>
      <c r="M64" s="77">
        <v>1</v>
      </c>
      <c r="N64" s="74">
        <v>1</v>
      </c>
      <c r="O64" s="80"/>
      <c r="P64" s="79"/>
      <c r="Q64" s="78">
        <v>1</v>
      </c>
      <c r="R64" s="465"/>
      <c r="S64" s="469"/>
      <c r="U64" s="142"/>
    </row>
    <row r="65" spans="2:22" s="147" customFormat="1" ht="15.75" thickBot="1" x14ac:dyDescent="0.3">
      <c r="B65" s="141">
        <v>51</v>
      </c>
      <c r="C65" s="205" t="s">
        <v>31</v>
      </c>
      <c r="D65" s="115">
        <f t="shared" si="5"/>
        <v>0</v>
      </c>
      <c r="E65" s="510"/>
      <c r="F65" s="472"/>
      <c r="G65" s="472"/>
      <c r="H65" s="78">
        <v>1</v>
      </c>
      <c r="I65" s="465"/>
      <c r="J65" s="472"/>
      <c r="K65" s="472"/>
      <c r="L65" s="78"/>
      <c r="M65" s="77">
        <v>1</v>
      </c>
      <c r="N65" s="74">
        <v>1</v>
      </c>
      <c r="O65" s="80"/>
      <c r="P65" s="79"/>
      <c r="Q65" s="78">
        <v>1</v>
      </c>
      <c r="R65" s="465"/>
      <c r="S65" s="469"/>
      <c r="U65" s="538"/>
    </row>
    <row r="66" spans="2:22" s="147" customFormat="1" ht="15.75" thickBot="1" x14ac:dyDescent="0.3">
      <c r="B66" s="141">
        <v>52</v>
      </c>
      <c r="C66" s="205" t="s">
        <v>32</v>
      </c>
      <c r="D66" s="115">
        <f t="shared" si="5"/>
        <v>0</v>
      </c>
      <c r="E66" s="510"/>
      <c r="F66" s="472"/>
      <c r="G66" s="472"/>
      <c r="H66" s="78">
        <v>1</v>
      </c>
      <c r="I66" s="465"/>
      <c r="J66" s="472"/>
      <c r="K66" s="472"/>
      <c r="L66" s="78">
        <v>1</v>
      </c>
      <c r="M66" s="79"/>
      <c r="N66" s="74"/>
      <c r="O66" s="74">
        <v>1</v>
      </c>
      <c r="P66" s="79"/>
      <c r="Q66" s="78">
        <v>1</v>
      </c>
      <c r="R66" s="465"/>
      <c r="S66" s="469"/>
      <c r="U66" s="142"/>
    </row>
    <row r="67" spans="2:22" s="147" customFormat="1" ht="15.75" thickBot="1" x14ac:dyDescent="0.3">
      <c r="B67" s="141">
        <v>53</v>
      </c>
      <c r="C67" s="563" t="s">
        <v>33</v>
      </c>
      <c r="D67" s="116">
        <f t="shared" si="5"/>
        <v>0</v>
      </c>
      <c r="E67" s="512"/>
      <c r="F67" s="473"/>
      <c r="G67" s="473"/>
      <c r="H67" s="126">
        <v>1</v>
      </c>
      <c r="I67" s="474"/>
      <c r="J67" s="473"/>
      <c r="K67" s="473"/>
      <c r="L67" s="126"/>
      <c r="M67" s="123">
        <v>1</v>
      </c>
      <c r="N67" s="127">
        <v>1</v>
      </c>
      <c r="O67" s="127"/>
      <c r="P67" s="330"/>
      <c r="Q67" s="126">
        <v>1</v>
      </c>
      <c r="R67" s="474"/>
      <c r="S67" s="475"/>
      <c r="U67" s="142"/>
    </row>
    <row r="68" spans="2:22" s="147" customFormat="1" ht="15.75" thickBot="1" x14ac:dyDescent="0.3">
      <c r="B68" s="141">
        <v>107</v>
      </c>
      <c r="C68" s="743" t="s">
        <v>293</v>
      </c>
      <c r="D68" s="744"/>
      <c r="E68" s="744"/>
      <c r="F68" s="744"/>
      <c r="G68" s="744"/>
      <c r="H68" s="744"/>
      <c r="I68" s="744"/>
      <c r="J68" s="744"/>
      <c r="K68" s="744"/>
      <c r="L68" s="744"/>
      <c r="M68" s="744"/>
      <c r="N68" s="744"/>
      <c r="O68" s="744"/>
      <c r="P68" s="744"/>
      <c r="Q68" s="744"/>
      <c r="R68" s="744"/>
      <c r="S68" s="745"/>
      <c r="U68" s="142"/>
    </row>
    <row r="69" spans="2:22" s="147" customFormat="1" ht="15.75" thickBot="1" x14ac:dyDescent="0.3">
      <c r="B69" s="141">
        <v>46</v>
      </c>
      <c r="C69" s="205" t="s">
        <v>26</v>
      </c>
      <c r="D69" s="115">
        <f>ROUND(VLOOKUP(B69,doku,11,FALSE),0)</f>
        <v>0</v>
      </c>
      <c r="E69" s="509">
        <v>2</v>
      </c>
      <c r="F69" s="468">
        <v>2</v>
      </c>
      <c r="G69" s="468">
        <v>2</v>
      </c>
      <c r="H69" s="333"/>
      <c r="I69" s="471"/>
      <c r="J69" s="468">
        <v>2</v>
      </c>
      <c r="K69" s="490"/>
      <c r="L69" s="78">
        <v>2</v>
      </c>
      <c r="M69" s="79"/>
      <c r="N69" s="73"/>
      <c r="O69" s="80"/>
      <c r="P69" s="77">
        <v>2</v>
      </c>
      <c r="Q69" s="333"/>
      <c r="R69" s="462">
        <v>2</v>
      </c>
      <c r="S69" s="468"/>
      <c r="U69" s="142"/>
    </row>
    <row r="70" spans="2:22" s="147" customFormat="1" ht="15.75" thickBot="1" x14ac:dyDescent="0.3">
      <c r="B70" s="141">
        <v>47</v>
      </c>
      <c r="C70" s="205" t="s">
        <v>283</v>
      </c>
      <c r="D70" s="116">
        <f>ROUND(VLOOKUP(B70,doku,11,FALSE),0)</f>
        <v>0</v>
      </c>
      <c r="E70" s="516"/>
      <c r="F70" s="481">
        <v>2</v>
      </c>
      <c r="G70" s="506"/>
      <c r="H70" s="82"/>
      <c r="I70" s="495">
        <v>2</v>
      </c>
      <c r="J70" s="481">
        <v>2</v>
      </c>
      <c r="K70" s="481">
        <v>2</v>
      </c>
      <c r="L70" s="82"/>
      <c r="M70" s="94"/>
      <c r="N70" s="82"/>
      <c r="O70" s="98"/>
      <c r="P70" s="86">
        <v>2</v>
      </c>
      <c r="Q70" s="82"/>
      <c r="R70" s="478"/>
      <c r="S70" s="481"/>
      <c r="U70" s="142"/>
    </row>
    <row r="71" spans="2:22" ht="15.75" thickTop="1" x14ac:dyDescent="0.25">
      <c r="C71" s="527" t="s">
        <v>344</v>
      </c>
      <c r="D71" s="528">
        <f>COUNTIF(D11:D70,"&gt;0")</f>
        <v>0</v>
      </c>
      <c r="E71" s="517">
        <f>Markierungen!A62</f>
        <v>0</v>
      </c>
      <c r="F71" s="482">
        <f>Markierungen!B62</f>
        <v>0</v>
      </c>
      <c r="G71" s="482">
        <f>Markierungen!C62</f>
        <v>0</v>
      </c>
      <c r="H71" s="99">
        <f>Markierungen!D62</f>
        <v>0</v>
      </c>
      <c r="I71" s="479">
        <f>Markierungen!E62</f>
        <v>0</v>
      </c>
      <c r="J71" s="496">
        <f>Markierungen!F62</f>
        <v>0</v>
      </c>
      <c r="K71" s="496">
        <f>Markierungen!G62</f>
        <v>0</v>
      </c>
      <c r="L71" s="99">
        <f>Markierungen!H62</f>
        <v>0</v>
      </c>
      <c r="M71" s="154">
        <f>Markierungen!I62</f>
        <v>0</v>
      </c>
      <c r="N71" s="319">
        <f>Markierungen!J62</f>
        <v>0</v>
      </c>
      <c r="O71" s="114">
        <f>Markierungen!K62</f>
        <v>0</v>
      </c>
      <c r="P71" s="114">
        <f>Markierungen!L62</f>
        <v>0</v>
      </c>
      <c r="Q71" s="99">
        <f>Markierungen!M62</f>
        <v>0</v>
      </c>
      <c r="R71" s="479">
        <f>Markierungen!N62</f>
        <v>0</v>
      </c>
      <c r="S71" s="482">
        <f>Markierungen!O62</f>
        <v>0</v>
      </c>
      <c r="U71" s="142"/>
    </row>
    <row r="72" spans="2:22" ht="15.75" thickBot="1" x14ac:dyDescent="0.3">
      <c r="C72" s="530" t="s">
        <v>345</v>
      </c>
      <c r="D72" s="529">
        <f>'Bewertung FB'!C6</f>
        <v>0</v>
      </c>
      <c r="E72" s="518">
        <f>'Bewertung FB'!E6</f>
        <v>0</v>
      </c>
      <c r="F72" s="470">
        <f>'Bewertung FB'!F6</f>
        <v>0</v>
      </c>
      <c r="G72" s="470">
        <f>'Bewertung FB'!G6</f>
        <v>0</v>
      </c>
      <c r="H72" s="187">
        <f>'Bewertung FB'!H6</f>
        <v>0</v>
      </c>
      <c r="I72" s="480">
        <f>'Bewertung FB'!I6</f>
        <v>0</v>
      </c>
      <c r="J72" s="497"/>
      <c r="K72" s="497"/>
      <c r="L72" s="187">
        <f>'Bewertung FB'!J6</f>
        <v>0</v>
      </c>
      <c r="M72" s="188">
        <f>'Bewertung FB'!K6</f>
        <v>0</v>
      </c>
      <c r="N72" s="324"/>
      <c r="O72" s="323">
        <f>'Bewertung FB'!M6</f>
        <v>0</v>
      </c>
      <c r="P72" s="188">
        <f>'Bewertung FB'!N6</f>
        <v>0</v>
      </c>
      <c r="Q72" s="187">
        <f>'Bewertung FB'!O6</f>
        <v>0</v>
      </c>
      <c r="R72" s="480">
        <f>'Bewertung FB'!P6</f>
        <v>0</v>
      </c>
      <c r="S72" s="470">
        <f>'Bewertung FB'!Q6</f>
        <v>0</v>
      </c>
    </row>
    <row r="73" spans="2:22" ht="15.75" thickBot="1" x14ac:dyDescent="0.3">
      <c r="C73" s="561" t="s">
        <v>94</v>
      </c>
      <c r="D73" s="562"/>
      <c r="E73" s="135"/>
      <c r="F73" s="135"/>
      <c r="G73" s="135"/>
      <c r="H73" s="135"/>
      <c r="I73" s="135"/>
      <c r="J73" s="135"/>
      <c r="K73" s="135"/>
      <c r="L73" s="135"/>
      <c r="M73" s="135"/>
      <c r="N73" s="318"/>
      <c r="O73" s="135"/>
      <c r="P73" s="135"/>
      <c r="Q73" s="135"/>
      <c r="R73" s="135"/>
      <c r="S73" s="136"/>
    </row>
    <row r="74" spans="2:22" ht="19.149999999999999" customHeight="1" thickBot="1" x14ac:dyDescent="0.3">
      <c r="B74" s="147"/>
      <c r="C74" s="322" t="s">
        <v>343</v>
      </c>
      <c r="D74" s="257" t="str">
        <f>IF('Dokumentation MB'!E88,"ja","nein")</f>
        <v>nein</v>
      </c>
      <c r="E74" s="519"/>
      <c r="F74" s="521" t="s">
        <v>62</v>
      </c>
      <c r="G74" s="507" t="s">
        <v>62</v>
      </c>
      <c r="H74" s="339"/>
      <c r="I74" s="503" t="s">
        <v>62</v>
      </c>
      <c r="J74" s="485"/>
      <c r="K74" s="498"/>
      <c r="L74" s="134"/>
      <c r="M74" s="317" t="s">
        <v>62</v>
      </c>
      <c r="N74" s="100"/>
      <c r="O74" s="100"/>
      <c r="P74" s="101"/>
      <c r="Q74" s="340" t="s">
        <v>62</v>
      </c>
      <c r="R74" s="483"/>
      <c r="S74" s="485"/>
    </row>
    <row r="75" spans="2:22" ht="16.899999999999999" customHeight="1" thickBot="1" x14ac:dyDescent="0.3">
      <c r="C75" s="291" t="s">
        <v>341</v>
      </c>
      <c r="D75" s="117" t="str">
        <f>IF('Dokumentation MB'!F87,"ja","nein")</f>
        <v>nein</v>
      </c>
      <c r="E75" s="520" t="s">
        <v>62</v>
      </c>
      <c r="F75" s="486" t="s">
        <v>62</v>
      </c>
      <c r="G75" s="486" t="s">
        <v>62</v>
      </c>
      <c r="H75" s="27"/>
      <c r="I75" s="484" t="s">
        <v>62</v>
      </c>
      <c r="J75" s="486" t="s">
        <v>62</v>
      </c>
      <c r="K75" s="499" t="s">
        <v>62</v>
      </c>
      <c r="L75" s="27" t="s">
        <v>62</v>
      </c>
      <c r="M75" s="103"/>
      <c r="N75" s="27"/>
      <c r="O75" s="102"/>
      <c r="P75" s="102" t="s">
        <v>62</v>
      </c>
      <c r="Q75" s="27"/>
      <c r="R75" s="484" t="s">
        <v>62</v>
      </c>
      <c r="S75" s="486"/>
    </row>
    <row r="76" spans="2:22" ht="27" customHeight="1" thickBot="1" x14ac:dyDescent="0.25">
      <c r="C76" s="263" t="s">
        <v>249</v>
      </c>
      <c r="D76" s="582" t="e">
        <f>Statistik!F3</f>
        <v>#DIV/0!</v>
      </c>
      <c r="E76" s="175" t="s">
        <v>351</v>
      </c>
      <c r="F76" s="203"/>
      <c r="G76" s="176">
        <f>Statistik!C62</f>
        <v>0</v>
      </c>
      <c r="H76" s="583" t="s">
        <v>352</v>
      </c>
      <c r="I76" s="584"/>
      <c r="J76" s="177">
        <f>Statistik!C63</f>
        <v>0</v>
      </c>
      <c r="K76" s="585" t="s">
        <v>353</v>
      </c>
      <c r="L76" s="178">
        <f>Statistik!C64</f>
        <v>0</v>
      </c>
      <c r="M76" s="583" t="s">
        <v>354</v>
      </c>
      <c r="N76" s="584"/>
      <c r="O76" s="178">
        <f>Statistik!C65</f>
        <v>0</v>
      </c>
      <c r="P76" s="583" t="s">
        <v>355</v>
      </c>
      <c r="Q76" s="584"/>
      <c r="R76" s="178">
        <f>Statistik!C66</f>
        <v>0</v>
      </c>
      <c r="S76" s="586"/>
      <c r="U76" s="152"/>
    </row>
    <row r="77" spans="2:22" ht="15" x14ac:dyDescent="0.2">
      <c r="C77" s="139" t="s">
        <v>119</v>
      </c>
      <c r="D77" s="587" t="s">
        <v>285</v>
      </c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80"/>
    </row>
    <row r="78" spans="2:22" ht="15.75" thickBot="1" x14ac:dyDescent="0.25">
      <c r="C78" s="138"/>
      <c r="D78" s="181" t="s">
        <v>284</v>
      </c>
      <c r="E78" s="182"/>
      <c r="F78" s="182"/>
      <c r="G78" s="182"/>
      <c r="H78" s="182"/>
      <c r="I78" s="183"/>
      <c r="J78" s="182"/>
      <c r="K78" s="183"/>
      <c r="L78" s="191" t="s">
        <v>231</v>
      </c>
      <c r="M78" s="183"/>
      <c r="N78" s="183"/>
      <c r="O78" s="184"/>
      <c r="P78" s="184"/>
      <c r="Q78" s="184"/>
      <c r="R78" s="185"/>
      <c r="S78" s="186"/>
      <c r="U78" s="145"/>
      <c r="V78" s="148"/>
    </row>
    <row r="79" spans="2:22" x14ac:dyDescent="0.2">
      <c r="C79" s="747" t="s">
        <v>230</v>
      </c>
      <c r="D79" s="763"/>
      <c r="E79" s="764"/>
      <c r="F79" s="764"/>
      <c r="G79" s="764"/>
      <c r="H79" s="764"/>
      <c r="I79" s="764"/>
      <c r="J79" s="764"/>
      <c r="K79" s="764"/>
      <c r="L79" s="764"/>
      <c r="M79" s="764"/>
      <c r="N79" s="764"/>
      <c r="O79" s="764"/>
      <c r="P79" s="764"/>
      <c r="Q79" s="764"/>
      <c r="R79" s="764"/>
      <c r="S79" s="765"/>
      <c r="U79" s="145"/>
      <c r="V79" s="148"/>
    </row>
    <row r="80" spans="2:22" ht="17.45" customHeight="1" thickBot="1" x14ac:dyDescent="0.25">
      <c r="C80" s="748"/>
      <c r="D80" s="766"/>
      <c r="E80" s="767"/>
      <c r="F80" s="767"/>
      <c r="G80" s="767"/>
      <c r="H80" s="767"/>
      <c r="I80" s="767"/>
      <c r="J80" s="767"/>
      <c r="K80" s="767"/>
      <c r="L80" s="767"/>
      <c r="M80" s="767"/>
      <c r="N80" s="767"/>
      <c r="O80" s="767"/>
      <c r="P80" s="767"/>
      <c r="Q80" s="767"/>
      <c r="R80" s="767"/>
      <c r="S80" s="768"/>
      <c r="U80" s="145"/>
      <c r="V80" s="148"/>
    </row>
    <row r="81" spans="3:23" ht="15.75" thickBot="1" x14ac:dyDescent="0.25">
      <c r="C81" s="555" t="s">
        <v>0</v>
      </c>
      <c r="D81" s="742" t="str">
        <f>IF(ISBLANK('Dokumentation MB'!D4),"",'Dokumentation MB'!D4)</f>
        <v/>
      </c>
      <c r="E81" s="742"/>
      <c r="F81" s="742" t="e">
        <f>IF(ISBLANK('Dokumentation MB'!#REF!),"",'Dokumentation MB'!#REF!)</f>
        <v>#REF!</v>
      </c>
      <c r="G81" s="742"/>
      <c r="H81" s="752" t="s">
        <v>362</v>
      </c>
      <c r="I81" s="752"/>
      <c r="J81" s="752"/>
      <c r="K81" s="746" t="str">
        <f>IF(ISBLANK('Dokumentation MB'!J4),"",'Dokumentation MB'!J4)</f>
        <v/>
      </c>
      <c r="L81" s="746"/>
      <c r="M81" s="746" t="e">
        <f>IF(ISBLANK('Dokumentation MB'!#REF!),"",'Dokumentation MB'!#REF!)</f>
        <v>#REF!</v>
      </c>
      <c r="N81" s="746"/>
      <c r="O81" s="557" t="s">
        <v>118</v>
      </c>
      <c r="P81" s="556"/>
      <c r="Q81" s="755"/>
      <c r="R81" s="755"/>
      <c r="S81" s="756"/>
      <c r="U81" s="146"/>
      <c r="V81" s="148"/>
      <c r="W81" s="148"/>
    </row>
    <row r="82" spans="3:23" x14ac:dyDescent="0.2">
      <c r="U82" s="146"/>
      <c r="V82" s="738"/>
      <c r="W82" s="148"/>
    </row>
    <row r="83" spans="3:23" x14ac:dyDescent="0.2">
      <c r="U83" s="146"/>
      <c r="V83" s="738"/>
      <c r="W83" s="148"/>
    </row>
    <row r="84" spans="3:23" x14ac:dyDescent="0.2">
      <c r="M84" s="210"/>
      <c r="U84" s="146"/>
      <c r="V84" s="143"/>
      <c r="W84" s="148"/>
    </row>
    <row r="85" spans="3:23" x14ac:dyDescent="0.2">
      <c r="D85" s="104"/>
      <c r="E85" s="105"/>
      <c r="F85" s="104"/>
      <c r="G85" s="105"/>
      <c r="J85" s="151"/>
      <c r="W85" s="588"/>
    </row>
  </sheetData>
  <sheetProtection password="CEDE" sheet="1" selectLockedCells="1"/>
  <mergeCells count="41">
    <mergeCell ref="R3:S3"/>
    <mergeCell ref="D4:D7"/>
    <mergeCell ref="J6:J7"/>
    <mergeCell ref="S6:S7"/>
    <mergeCell ref="K6:K7"/>
    <mergeCell ref="L6:L7"/>
    <mergeCell ref="M6:M7"/>
    <mergeCell ref="N6:N7"/>
    <mergeCell ref="O6:O7"/>
    <mergeCell ref="F6:F7"/>
    <mergeCell ref="R6:R7"/>
    <mergeCell ref="E6:E7"/>
    <mergeCell ref="R2:S2"/>
    <mergeCell ref="Q81:S81"/>
    <mergeCell ref="V6:V7"/>
    <mergeCell ref="E4:K4"/>
    <mergeCell ref="L4:S4"/>
    <mergeCell ref="Q5:S5"/>
    <mergeCell ref="D79:S80"/>
    <mergeCell ref="E5:G5"/>
    <mergeCell ref="H5:K5"/>
    <mergeCell ref="L5:M5"/>
    <mergeCell ref="N5:P5"/>
    <mergeCell ref="G6:G7"/>
    <mergeCell ref="H6:H7"/>
    <mergeCell ref="I6:I7"/>
    <mergeCell ref="P6:P7"/>
    <mergeCell ref="Q6:Q7"/>
    <mergeCell ref="V82:V83"/>
    <mergeCell ref="C17:S17"/>
    <mergeCell ref="C10:S10"/>
    <mergeCell ref="C39:S39"/>
    <mergeCell ref="C43:S43"/>
    <mergeCell ref="C21:S21"/>
    <mergeCell ref="D81:G81"/>
    <mergeCell ref="C68:S68"/>
    <mergeCell ref="C61:S61"/>
    <mergeCell ref="K81:N81"/>
    <mergeCell ref="C79:C80"/>
    <mergeCell ref="C25:S25"/>
    <mergeCell ref="H81:J81"/>
  </mergeCells>
  <conditionalFormatting sqref="C44:C60 C13:C16 C18:C20 C22:C24 C62:C67">
    <cfRule type="expression" dxfId="73" priority="141">
      <formula>$D13&gt;0</formula>
    </cfRule>
  </conditionalFormatting>
  <conditionalFormatting sqref="C69:C70 C40:C42 C26:C38">
    <cfRule type="expression" dxfId="72" priority="140">
      <formula>$D26&gt;0</formula>
    </cfRule>
  </conditionalFormatting>
  <conditionalFormatting sqref="D11:D16 D18:D20 D22:D24 D26:D38 D40:D42 D44:D60 D62:D67 D69:D70">
    <cfRule type="expression" dxfId="71" priority="139">
      <formula>VLOOKUP(B11,doku,11,FALSE)&lt;=0.1</formula>
    </cfRule>
  </conditionalFormatting>
  <conditionalFormatting sqref="C12">
    <cfRule type="expression" dxfId="70" priority="96">
      <formula>$D12&gt;0</formula>
    </cfRule>
  </conditionalFormatting>
  <conditionalFormatting sqref="C11">
    <cfRule type="expression" dxfId="69" priority="92">
      <formula>$D11&gt;0</formula>
    </cfRule>
  </conditionalFormatting>
  <conditionalFormatting sqref="F9">
    <cfRule type="cellIs" dxfId="68" priority="16" operator="greaterThan">
      <formula>7</formula>
    </cfRule>
    <cfRule type="cellIs" dxfId="67" priority="17" operator="equal">
      <formula>7</formula>
    </cfRule>
    <cfRule type="cellIs" dxfId="66" priority="18" operator="equal">
      <formula>6</formula>
    </cfRule>
    <cfRule type="cellIs" dxfId="65" priority="19" operator="equal">
      <formula>5</formula>
    </cfRule>
    <cfRule type="cellIs" dxfId="64" priority="20" operator="equal">
      <formula>4</formula>
    </cfRule>
    <cfRule type="cellIs" dxfId="63" priority="21" operator="equal">
      <formula>3</formula>
    </cfRule>
    <cfRule type="cellIs" dxfId="62" priority="22" operator="equal">
      <formula>2</formula>
    </cfRule>
  </conditionalFormatting>
  <conditionalFormatting sqref="L9:M9">
    <cfRule type="expression" dxfId="61" priority="44">
      <formula>AND(L$9&gt;4,OR(L$9=MAX($L$9:$M$9),$L$9=$M$9))</formula>
    </cfRule>
    <cfRule type="expression" dxfId="60" priority="70">
      <formula>AND(L$9&gt;4,L$9=MIN($L$9:$M$9),ABS($L$9-$M$9)/MAX($L$9:$M$9)&lt;=0.3)</formula>
    </cfRule>
  </conditionalFormatting>
  <conditionalFormatting sqref="C7">
    <cfRule type="containsErrors" dxfId="59" priority="203">
      <formula>ISERROR(C7)</formula>
    </cfRule>
    <cfRule type="expression" dxfId="58" priority="204">
      <formula>$D$9&lt;10</formula>
    </cfRule>
    <cfRule type="expression" dxfId="57" priority="206">
      <formula>$D$76&lt;=40</formula>
    </cfRule>
    <cfRule type="expression" dxfId="56" priority="207">
      <formula>$D$76&lt;=60</formula>
    </cfRule>
    <cfRule type="expression" dxfId="55" priority="208">
      <formula>$D$76&lt;=80</formula>
    </cfRule>
    <cfRule type="expression" dxfId="54" priority="209">
      <formula>$D$76&lt;=90</formula>
    </cfRule>
  </conditionalFormatting>
  <conditionalFormatting sqref="C6">
    <cfRule type="expression" dxfId="53" priority="75">
      <formula>$D$9&gt;=15</formula>
    </cfRule>
    <cfRule type="expression" dxfId="52" priority="76">
      <formula>AND($D$9&gt;=10,$D$9&lt;=14)</formula>
    </cfRule>
    <cfRule type="expression" dxfId="51" priority="77">
      <formula>AND($D$9&gt;=7,$D$9&lt;=9)</formula>
    </cfRule>
    <cfRule type="expression" dxfId="50" priority="78">
      <formula>AND($D$9&gt;=1,$D$9&lt;=6)</formula>
    </cfRule>
  </conditionalFormatting>
  <conditionalFormatting sqref="N9:P9">
    <cfRule type="expression" dxfId="49" priority="39">
      <formula>AND(N$9&gt;4,RANK(N$9,$N$9:$P$9)=1)</formula>
    </cfRule>
    <cfRule type="expression" dxfId="48" priority="57">
      <formula>AND(N$9&gt;4,N$9=LARGE($N$9:$P$9,2),ABS((LARGE($N$9:$P$9,2)-LARGE($N$9:$P$9,1))/LARGE($N$9:$P$9,1))&lt;=0.3)</formula>
    </cfRule>
    <cfRule type="expression" dxfId="47" priority="58">
      <formula>AND(N$9&gt;4,N$9=LARGE($N$9:$P$9,3),ABS((LARGE($N$9:$P$9,3)-LARGE($N$9:$P$9,1))/LARGE($N$9:$P$9,1))&lt;=0.3)</formula>
    </cfRule>
  </conditionalFormatting>
  <conditionalFormatting sqref="E9">
    <cfRule type="cellIs" dxfId="46" priority="23" operator="greaterThan">
      <formula>5</formula>
    </cfRule>
    <cfRule type="cellIs" dxfId="45" priority="24" operator="equal">
      <formula>5</formula>
    </cfRule>
    <cfRule type="cellIs" dxfId="44" priority="25" operator="equal">
      <formula>4</formula>
    </cfRule>
    <cfRule type="cellIs" dxfId="43" priority="26" operator="equal">
      <formula>3</formula>
    </cfRule>
    <cfRule type="cellIs" dxfId="42" priority="27" operator="equal">
      <formula>2</formula>
    </cfRule>
  </conditionalFormatting>
  <conditionalFormatting sqref="G9">
    <cfRule type="cellIs" dxfId="41" priority="12" operator="greaterThan">
      <formula>4</formula>
    </cfRule>
    <cfRule type="cellIs" dxfId="40" priority="13" operator="equal">
      <formula>4</formula>
    </cfRule>
    <cfRule type="cellIs" dxfId="39" priority="14" operator="equal">
      <formula>3</formula>
    </cfRule>
    <cfRule type="cellIs" dxfId="38" priority="15" operator="equal">
      <formula>2</formula>
    </cfRule>
  </conditionalFormatting>
  <conditionalFormatting sqref="H9:I9">
    <cfRule type="expression" dxfId="37" priority="30">
      <formula>AND(H$9&gt;4,OR(H$9=MAX($H$9:$I$9),$H$9=$I$9))</formula>
    </cfRule>
    <cfRule type="expression" dxfId="36" priority="31">
      <formula>AND(H$9&gt;4,H$9=MIN($H$9:$I$9),ABS($H$9-$I$9)/MAX($H$9:$I$9)&lt;=0.3)</formula>
    </cfRule>
  </conditionalFormatting>
  <conditionalFormatting sqref="J9 K9">
    <cfRule type="cellIs" dxfId="35" priority="11" operator="equal">
      <formula>2</formula>
    </cfRule>
  </conditionalFormatting>
  <conditionalFormatting sqref="J9:K9">
    <cfRule type="cellIs" dxfId="34" priority="9" operator="greaterThan">
      <formula>3</formula>
    </cfRule>
  </conditionalFormatting>
  <conditionalFormatting sqref="J9:K9">
    <cfRule type="cellIs" dxfId="33" priority="10" operator="equal">
      <formula>3</formula>
    </cfRule>
  </conditionalFormatting>
  <conditionalFormatting sqref="Q9:S9">
    <cfRule type="cellIs" dxfId="32" priority="1" operator="greaterThan">
      <formula>11</formula>
    </cfRule>
    <cfRule type="cellIs" dxfId="31" priority="2" operator="equal">
      <formula>11</formula>
    </cfRule>
    <cfRule type="cellIs" dxfId="30" priority="3" operator="equal">
      <formula>10</formula>
    </cfRule>
    <cfRule type="cellIs" dxfId="29" priority="4" operator="equal">
      <formula>9</formula>
    </cfRule>
    <cfRule type="cellIs" dxfId="28" priority="5" operator="equal">
      <formula>8</formula>
    </cfRule>
    <cfRule type="cellIs" dxfId="27" priority="6" operator="equal">
      <formula>7</formula>
    </cfRule>
    <cfRule type="cellIs" dxfId="26" priority="7" operator="equal">
      <formula>6</formula>
    </cfRule>
    <cfRule type="cellIs" dxfId="25" priority="8" operator="equal">
      <formula>5</formula>
    </cfRule>
    <cfRule type="cellIs" dxfId="24" priority="32" operator="equal">
      <formula>4</formula>
    </cfRule>
  </conditionalFormatting>
  <conditionalFormatting sqref="C7">
    <cfRule type="expression" dxfId="23" priority="210">
      <formula>$D$76&gt;90</formula>
    </cfRule>
  </conditionalFormatting>
  <printOptions horizontalCentered="1" verticalCentered="1"/>
  <pageMargins left="0.39370078740157483" right="0.39370078740157483" top="0.39370078740157483" bottom="0.39370078740157483" header="0.15748031496062992" footer="0.15748031496062992"/>
  <pageSetup paperSize="9" scale="60" orientation="portrait" r:id="rId1"/>
  <headerFooter>
    <oddHeader>&amp;L&amp;Z&amp;F&amp;R&amp;D</oddHeader>
    <oddFooter>&amp;L&amp;A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7" id="{3F94AA5B-83FE-47D8-AA4B-7020ECED754F}">
            <xm:f>'Dokumentation MB'!$L$5&lt;1</xm:f>
            <x14:dxf>
              <fill>
                <patternFill patternType="none">
                  <bgColor auto="1"/>
                </patternFill>
              </fill>
            </x14:dxf>
          </x14:cfRule>
          <xm:sqref>C13:C16 C26:C38 C40:C42 C44:C60 C22:C24 C18:C20 C69:C70 C62:C67</xm:sqref>
        </x14:conditionalFormatting>
        <x14:conditionalFormatting xmlns:xm="http://schemas.microsoft.com/office/excel/2006/main">
          <x14:cfRule type="expression" priority="94" id="{04A94870-A062-4468-B097-01DBA1F2F716}">
            <xm:f>'Dokumentation MB'!$L$5&lt;1</xm:f>
            <x14:dxf>
              <fill>
                <patternFill patternType="none">
                  <bgColor auto="1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90" id="{4B4DDAFE-765B-4020-8F2D-5A36D3CE9873}">
            <xm:f>'Dokumentation MB'!$L$5&lt;1</xm:f>
            <x14:dxf>
              <fill>
                <patternFill patternType="none">
                  <bgColor auto="1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245" id="{01728F59-7B39-414B-B358-99F390E9A6A8}">
            <xm:f>Markierungen!A2</xm:f>
            <x14:dxf>
              <fill>
                <patternFill patternType="solid">
                  <fgColor theme="1"/>
                  <bgColor theme="0" tint="-0.14996795556505021"/>
                </patternFill>
              </fill>
            </x14:dxf>
          </x14:cfRule>
          <xm:sqref>E11:S16 E18:S20 E22:S24 E26:S38 E40:S42 E44:S60 E62:S67 E69:S70 U12</xm:sqref>
        </x14:conditionalFormatting>
        <x14:conditionalFormatting xmlns:xm="http://schemas.microsoft.com/office/excel/2006/main">
          <x14:cfRule type="expression" priority="45" id="{C89D9590-A8EE-41A1-AB0D-7199C29FBF67}">
            <xm:f>'Dokumentation MB'!$F$87</xm:f>
            <x14:dxf>
              <fill>
                <patternFill>
                  <bgColor theme="0" tint="-0.14996795556505021"/>
                </patternFill>
              </fill>
            </x14:dxf>
          </x14:cfRule>
          <xm:sqref>E75:G75 I75:L75 P75 R75</xm:sqref>
        </x14:conditionalFormatting>
        <x14:conditionalFormatting xmlns:xm="http://schemas.microsoft.com/office/excel/2006/main">
          <x14:cfRule type="expression" priority="263" id="{27D6E65F-E3E6-4D85-835C-C2469199180D}">
            <xm:f>'Dokumentation MB'!$E$87</xm:f>
            <x14:dxf>
              <fill>
                <patternFill>
                  <bgColor rgb="FFD9D9D9"/>
                </patternFill>
              </fill>
            </x14:dxf>
          </x14:cfRule>
          <xm:sqref>F74:G74 I74 M74 Q74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K49"/>
  <sheetViews>
    <sheetView showGridLines="0" showRowColHeaders="0" zoomScale="115" zoomScaleNormal="115" workbookViewId="0">
      <selection activeCell="G5" sqref="G5"/>
    </sheetView>
  </sheetViews>
  <sheetFormatPr baseColWidth="10" defaultColWidth="8" defaultRowHeight="12.75" x14ac:dyDescent="0.2"/>
  <cols>
    <col min="1" max="1" width="2" style="197" customWidth="1"/>
    <col min="2" max="2" width="9.25" style="197" customWidth="1"/>
    <col min="3" max="3" width="10.25" style="197" customWidth="1"/>
    <col min="4" max="4" width="14.75" style="197" customWidth="1"/>
    <col min="5" max="5" width="15.75" style="197" customWidth="1"/>
    <col min="6" max="11" width="4.25" style="197" customWidth="1"/>
    <col min="12" max="16384" width="8" style="197"/>
  </cols>
  <sheetData>
    <row r="1" spans="2:11" ht="19.149999999999999" customHeight="1" x14ac:dyDescent="0.25">
      <c r="B1" s="273" t="s">
        <v>333</v>
      </c>
    </row>
    <row r="2" spans="2:11" s="194" customFormat="1" ht="19.899999999999999" customHeight="1" x14ac:dyDescent="0.2">
      <c r="B2" s="345" t="s">
        <v>0</v>
      </c>
      <c r="C2" s="559" t="str">
        <f>IF(ISBLANK('Dokumentation MB'!D4),"",'Dokumentation MB'!D4)</f>
        <v/>
      </c>
      <c r="D2" s="571" t="s">
        <v>1</v>
      </c>
      <c r="E2" s="558" t="str">
        <f>IF(ISBLANK('Dokumentation MB'!J4),"",'Dokumentation MB'!J4)</f>
        <v/>
      </c>
      <c r="F2" s="807" t="s">
        <v>105</v>
      </c>
      <c r="G2" s="807"/>
      <c r="H2" s="807"/>
      <c r="I2" s="808"/>
      <c r="J2" s="808"/>
      <c r="K2" s="809"/>
    </row>
    <row r="3" spans="2:11" s="194" customFormat="1" ht="15" customHeight="1" x14ac:dyDescent="0.2">
      <c r="B3" s="805" t="s">
        <v>363</v>
      </c>
      <c r="C3" s="806"/>
      <c r="D3" s="570" t="s">
        <v>364</v>
      </c>
      <c r="E3" s="566"/>
      <c r="F3" s="567" t="s">
        <v>240</v>
      </c>
      <c r="G3" s="568"/>
      <c r="H3" s="568"/>
      <c r="I3" s="568"/>
      <c r="J3" s="568"/>
      <c r="K3" s="569"/>
    </row>
    <row r="4" spans="2:11" s="194" customFormat="1" x14ac:dyDescent="0.2">
      <c r="B4" s="820" t="s">
        <v>138</v>
      </c>
      <c r="C4" s="821"/>
      <c r="D4" s="821"/>
      <c r="E4" s="341"/>
      <c r="F4" s="195">
        <v>1</v>
      </c>
      <c r="G4" s="195">
        <v>2</v>
      </c>
      <c r="H4" s="195">
        <v>3</v>
      </c>
      <c r="I4" s="292">
        <v>4</v>
      </c>
      <c r="J4" s="195">
        <v>5</v>
      </c>
      <c r="K4" s="274">
        <v>6</v>
      </c>
    </row>
    <row r="5" spans="2:11" ht="10.15" customHeight="1" x14ac:dyDescent="0.2">
      <c r="B5" s="814" t="s">
        <v>125</v>
      </c>
      <c r="C5" s="815"/>
      <c r="D5" s="531" t="s">
        <v>139</v>
      </c>
      <c r="E5" s="532"/>
      <c r="F5" s="589"/>
      <c r="G5" s="589"/>
      <c r="H5" s="589"/>
      <c r="I5" s="589"/>
      <c r="J5" s="589"/>
      <c r="K5" s="589"/>
    </row>
    <row r="6" spans="2:11" ht="10.15" customHeight="1" x14ac:dyDescent="0.2">
      <c r="B6" s="816"/>
      <c r="C6" s="817"/>
      <c r="D6" s="531" t="s">
        <v>140</v>
      </c>
      <c r="E6" s="532"/>
      <c r="F6" s="589"/>
      <c r="G6" s="589"/>
      <c r="H6" s="589"/>
      <c r="I6" s="589"/>
      <c r="J6" s="589"/>
      <c r="K6" s="589"/>
    </row>
    <row r="7" spans="2:11" ht="10.15" customHeight="1" x14ac:dyDescent="0.2">
      <c r="B7" s="818"/>
      <c r="C7" s="819"/>
      <c r="D7" s="531" t="s">
        <v>141</v>
      </c>
      <c r="E7" s="532"/>
      <c r="F7" s="589"/>
      <c r="G7" s="589"/>
      <c r="H7" s="589"/>
      <c r="I7" s="589"/>
      <c r="J7" s="589"/>
      <c r="K7" s="589"/>
    </row>
    <row r="8" spans="2:11" ht="10.15" customHeight="1" x14ac:dyDescent="0.2">
      <c r="B8" s="814" t="s">
        <v>126</v>
      </c>
      <c r="C8" s="815"/>
      <c r="D8" s="531" t="s">
        <v>142</v>
      </c>
      <c r="E8" s="532"/>
      <c r="F8" s="589"/>
      <c r="G8" s="589"/>
      <c r="H8" s="589"/>
      <c r="I8" s="589"/>
      <c r="J8" s="589"/>
      <c r="K8" s="589"/>
    </row>
    <row r="9" spans="2:11" ht="10.9" customHeight="1" x14ac:dyDescent="0.2">
      <c r="B9" s="816"/>
      <c r="C9" s="817"/>
      <c r="D9" s="531" t="s">
        <v>143</v>
      </c>
      <c r="E9" s="532"/>
      <c r="F9" s="589"/>
      <c r="G9" s="589"/>
      <c r="H9" s="589"/>
      <c r="I9" s="589"/>
      <c r="J9" s="589"/>
      <c r="K9" s="589"/>
    </row>
    <row r="10" spans="2:11" ht="10.15" customHeight="1" x14ac:dyDescent="0.2">
      <c r="B10" s="818"/>
      <c r="C10" s="819"/>
      <c r="D10" s="531" t="s">
        <v>144</v>
      </c>
      <c r="E10" s="532"/>
      <c r="F10" s="589"/>
      <c r="G10" s="589"/>
      <c r="H10" s="589"/>
      <c r="I10" s="590"/>
      <c r="J10" s="589"/>
      <c r="K10" s="591"/>
    </row>
    <row r="11" spans="2:11" ht="22.15" customHeight="1" x14ac:dyDescent="0.2">
      <c r="B11" s="822" t="s">
        <v>127</v>
      </c>
      <c r="C11" s="823"/>
      <c r="D11" s="531" t="s">
        <v>145</v>
      </c>
      <c r="E11" s="533"/>
      <c r="F11" s="592"/>
      <c r="G11" s="589"/>
      <c r="H11" s="589"/>
      <c r="I11" s="590"/>
      <c r="J11" s="589"/>
      <c r="K11" s="591"/>
    </row>
    <row r="12" spans="2:11" ht="21.6" customHeight="1" x14ac:dyDescent="0.2">
      <c r="B12" s="822" t="s">
        <v>128</v>
      </c>
      <c r="C12" s="823"/>
      <c r="D12" s="531" t="s">
        <v>145</v>
      </c>
      <c r="E12" s="532"/>
      <c r="F12" s="589"/>
      <c r="G12" s="589"/>
      <c r="H12" s="589"/>
      <c r="I12" s="590"/>
      <c r="J12" s="589"/>
      <c r="K12" s="591"/>
    </row>
    <row r="13" spans="2:11" x14ac:dyDescent="0.2">
      <c r="B13" s="814" t="s">
        <v>129</v>
      </c>
      <c r="C13" s="815"/>
      <c r="D13" s="531" t="s">
        <v>146</v>
      </c>
      <c r="E13" s="532"/>
      <c r="F13" s="589"/>
      <c r="G13" s="589"/>
      <c r="H13" s="589"/>
      <c r="I13" s="590"/>
      <c r="J13" s="589"/>
      <c r="K13" s="591"/>
    </row>
    <row r="14" spans="2:11" x14ac:dyDescent="0.2">
      <c r="B14" s="818"/>
      <c r="C14" s="819"/>
      <c r="D14" s="531" t="s">
        <v>147</v>
      </c>
      <c r="E14" s="532"/>
      <c r="F14" s="589"/>
      <c r="G14" s="589"/>
      <c r="H14" s="589"/>
      <c r="I14" s="590"/>
      <c r="J14" s="589"/>
      <c r="K14" s="591"/>
    </row>
    <row r="15" spans="2:11" ht="20.45" customHeight="1" x14ac:dyDescent="0.2">
      <c r="B15" s="822" t="s">
        <v>130</v>
      </c>
      <c r="C15" s="823"/>
      <c r="D15" s="531" t="s">
        <v>145</v>
      </c>
      <c r="E15" s="532"/>
      <c r="F15" s="589"/>
      <c r="G15" s="589"/>
      <c r="H15" s="589"/>
      <c r="I15" s="590"/>
      <c r="J15" s="589"/>
      <c r="K15" s="591"/>
    </row>
    <row r="16" spans="2:11" x14ac:dyDescent="0.2">
      <c r="B16" s="814" t="s">
        <v>131</v>
      </c>
      <c r="C16" s="815"/>
      <c r="D16" s="531" t="s">
        <v>148</v>
      </c>
      <c r="E16" s="532"/>
      <c r="F16" s="589"/>
      <c r="G16" s="589"/>
      <c r="H16" s="589"/>
      <c r="I16" s="590"/>
      <c r="J16" s="589"/>
      <c r="K16" s="591"/>
    </row>
    <row r="17" spans="2:11" x14ac:dyDescent="0.2">
      <c r="B17" s="818"/>
      <c r="C17" s="819"/>
      <c r="D17" s="531" t="s">
        <v>149</v>
      </c>
      <c r="E17" s="532"/>
      <c r="F17" s="589"/>
      <c r="G17" s="589"/>
      <c r="H17" s="589"/>
      <c r="I17" s="590"/>
      <c r="J17" s="589"/>
      <c r="K17" s="591"/>
    </row>
    <row r="18" spans="2:11" ht="22.9" customHeight="1" x14ac:dyDescent="0.2">
      <c r="B18" s="822" t="s">
        <v>132</v>
      </c>
      <c r="C18" s="823"/>
      <c r="D18" s="531" t="s">
        <v>145</v>
      </c>
      <c r="E18" s="532"/>
      <c r="F18" s="589"/>
      <c r="G18" s="589"/>
      <c r="H18" s="589"/>
      <c r="I18" s="590"/>
      <c r="J18" s="589"/>
      <c r="K18" s="591"/>
    </row>
    <row r="19" spans="2:11" x14ac:dyDescent="0.2">
      <c r="B19" s="824" t="s">
        <v>133</v>
      </c>
      <c r="C19" s="825"/>
      <c r="D19" s="531" t="s">
        <v>150</v>
      </c>
      <c r="E19" s="532"/>
      <c r="F19" s="589"/>
      <c r="G19" s="589"/>
      <c r="H19" s="589"/>
      <c r="I19" s="590"/>
      <c r="J19" s="589"/>
      <c r="K19" s="591"/>
    </row>
    <row r="20" spans="2:11" x14ac:dyDescent="0.2">
      <c r="B20" s="826"/>
      <c r="C20" s="827"/>
      <c r="D20" s="531" t="s">
        <v>151</v>
      </c>
      <c r="E20" s="532"/>
      <c r="F20" s="589"/>
      <c r="G20" s="589"/>
      <c r="H20" s="589"/>
      <c r="I20" s="590"/>
      <c r="J20" s="589"/>
      <c r="K20" s="591"/>
    </row>
    <row r="21" spans="2:11" x14ac:dyDescent="0.2">
      <c r="B21" s="826"/>
      <c r="C21" s="827"/>
      <c r="D21" s="531" t="s">
        <v>152</v>
      </c>
      <c r="E21" s="532"/>
      <c r="F21" s="589"/>
      <c r="G21" s="589"/>
      <c r="H21" s="589"/>
      <c r="I21" s="590"/>
      <c r="J21" s="589"/>
      <c r="K21" s="591"/>
    </row>
    <row r="22" spans="2:11" x14ac:dyDescent="0.2">
      <c r="B22" s="826"/>
      <c r="C22" s="827"/>
      <c r="D22" s="531" t="s">
        <v>153</v>
      </c>
      <c r="E22" s="532"/>
      <c r="F22" s="589"/>
      <c r="G22" s="589"/>
      <c r="H22" s="589"/>
      <c r="I22" s="590"/>
      <c r="J22" s="589"/>
      <c r="K22" s="591"/>
    </row>
    <row r="23" spans="2:11" x14ac:dyDescent="0.2">
      <c r="B23" s="826"/>
      <c r="C23" s="827"/>
      <c r="D23" s="531" t="s">
        <v>154</v>
      </c>
      <c r="E23" s="532"/>
      <c r="F23" s="589"/>
      <c r="G23" s="589"/>
      <c r="H23" s="589"/>
      <c r="I23" s="590"/>
      <c r="J23" s="589"/>
      <c r="K23" s="591"/>
    </row>
    <row r="24" spans="2:11" x14ac:dyDescent="0.2">
      <c r="B24" s="826"/>
      <c r="C24" s="827"/>
      <c r="D24" s="531" t="s">
        <v>155</v>
      </c>
      <c r="E24" s="532"/>
      <c r="F24" s="589"/>
      <c r="G24" s="589"/>
      <c r="H24" s="589"/>
      <c r="I24" s="590"/>
      <c r="J24" s="589"/>
      <c r="K24" s="591"/>
    </row>
    <row r="25" spans="2:11" x14ac:dyDescent="0.2">
      <c r="B25" s="828"/>
      <c r="C25" s="829"/>
      <c r="D25" s="531" t="s">
        <v>156</v>
      </c>
      <c r="E25" s="532"/>
      <c r="F25" s="589"/>
      <c r="G25" s="589"/>
      <c r="H25" s="589"/>
      <c r="I25" s="590"/>
      <c r="J25" s="589"/>
      <c r="K25" s="591"/>
    </row>
    <row r="26" spans="2:11" x14ac:dyDescent="0.2">
      <c r="B26" s="814" t="s">
        <v>134</v>
      </c>
      <c r="C26" s="815"/>
      <c r="D26" s="531" t="s">
        <v>157</v>
      </c>
      <c r="E26" s="532"/>
      <c r="F26" s="589"/>
      <c r="G26" s="589"/>
      <c r="H26" s="589"/>
      <c r="I26" s="590"/>
      <c r="J26" s="589"/>
      <c r="K26" s="591"/>
    </row>
    <row r="27" spans="2:11" x14ac:dyDescent="0.2">
      <c r="B27" s="818"/>
      <c r="C27" s="819"/>
      <c r="D27" s="531" t="s">
        <v>158</v>
      </c>
      <c r="E27" s="532"/>
      <c r="F27" s="589"/>
      <c r="G27" s="589"/>
      <c r="H27" s="589"/>
      <c r="I27" s="590"/>
      <c r="J27" s="589"/>
      <c r="K27" s="591"/>
    </row>
    <row r="28" spans="2:11" x14ac:dyDescent="0.2">
      <c r="B28" s="814" t="s">
        <v>135</v>
      </c>
      <c r="C28" s="815"/>
      <c r="D28" s="531" t="s">
        <v>145</v>
      </c>
      <c r="E28" s="532"/>
      <c r="F28" s="589"/>
      <c r="G28" s="589"/>
      <c r="H28" s="589"/>
      <c r="I28" s="590"/>
      <c r="J28" s="589"/>
      <c r="K28" s="591"/>
    </row>
    <row r="29" spans="2:11" x14ac:dyDescent="0.2">
      <c r="B29" s="818"/>
      <c r="C29" s="819"/>
      <c r="D29" s="531" t="s">
        <v>159</v>
      </c>
      <c r="E29" s="532"/>
      <c r="F29" s="589"/>
      <c r="G29" s="589"/>
      <c r="H29" s="589"/>
      <c r="I29" s="590"/>
      <c r="J29" s="589"/>
      <c r="K29" s="591"/>
    </row>
    <row r="30" spans="2:11" x14ac:dyDescent="0.2">
      <c r="B30" s="824" t="s">
        <v>136</v>
      </c>
      <c r="C30" s="825"/>
      <c r="D30" s="577" t="s">
        <v>296</v>
      </c>
      <c r="E30" s="532"/>
      <c r="F30" s="589"/>
      <c r="G30" s="589"/>
      <c r="H30" s="589"/>
      <c r="I30" s="590"/>
      <c r="J30" s="589"/>
      <c r="K30" s="591"/>
    </row>
    <row r="31" spans="2:11" x14ac:dyDescent="0.2">
      <c r="B31" s="826"/>
      <c r="C31" s="827"/>
      <c r="D31" s="531" t="s">
        <v>160</v>
      </c>
      <c r="E31" s="534"/>
      <c r="F31" s="589"/>
      <c r="G31" s="589"/>
      <c r="H31" s="589"/>
      <c r="I31" s="590"/>
      <c r="J31" s="589"/>
      <c r="K31" s="591"/>
    </row>
    <row r="32" spans="2:11" ht="14.25" x14ac:dyDescent="0.2">
      <c r="B32" s="826"/>
      <c r="C32" s="827"/>
      <c r="D32" s="812" t="s">
        <v>304</v>
      </c>
      <c r="E32" s="813"/>
      <c r="F32" s="589"/>
      <c r="G32" s="589"/>
      <c r="H32" s="589"/>
      <c r="I32" s="590"/>
      <c r="J32" s="589"/>
      <c r="K32" s="591"/>
    </row>
    <row r="33" spans="2:11" x14ac:dyDescent="0.2">
      <c r="B33" s="828"/>
      <c r="C33" s="829"/>
      <c r="D33" s="531" t="s">
        <v>161</v>
      </c>
      <c r="E33" s="532"/>
      <c r="F33" s="589"/>
      <c r="G33" s="589"/>
      <c r="H33" s="589"/>
      <c r="I33" s="590"/>
      <c r="J33" s="589"/>
      <c r="K33" s="591"/>
    </row>
    <row r="34" spans="2:11" x14ac:dyDescent="0.2">
      <c r="B34" s="824" t="s">
        <v>137</v>
      </c>
      <c r="C34" s="825"/>
      <c r="D34" s="531" t="s">
        <v>162</v>
      </c>
      <c r="E34" s="532"/>
      <c r="F34" s="589"/>
      <c r="G34" s="589"/>
      <c r="H34" s="589"/>
      <c r="I34" s="590"/>
      <c r="J34" s="589"/>
      <c r="K34" s="591"/>
    </row>
    <row r="35" spans="2:11" x14ac:dyDescent="0.2">
      <c r="B35" s="826"/>
      <c r="C35" s="827"/>
      <c r="D35" s="531" t="s">
        <v>163</v>
      </c>
      <c r="E35" s="532"/>
      <c r="F35" s="589"/>
      <c r="G35" s="589"/>
      <c r="H35" s="589"/>
      <c r="I35" s="590"/>
      <c r="J35" s="589"/>
      <c r="K35" s="591"/>
    </row>
    <row r="36" spans="2:11" x14ac:dyDescent="0.2">
      <c r="B36" s="826"/>
      <c r="C36" s="827"/>
      <c r="D36" s="531" t="s">
        <v>164</v>
      </c>
      <c r="E36" s="532"/>
      <c r="F36" s="589"/>
      <c r="G36" s="589"/>
      <c r="H36" s="589"/>
      <c r="I36" s="590"/>
      <c r="J36" s="589"/>
      <c r="K36" s="591"/>
    </row>
    <row r="37" spans="2:11" ht="14.25" x14ac:dyDescent="0.2">
      <c r="B37" s="828"/>
      <c r="C37" s="829"/>
      <c r="D37" s="810" t="s">
        <v>305</v>
      </c>
      <c r="E37" s="811"/>
      <c r="F37" s="589"/>
      <c r="G37" s="589"/>
      <c r="H37" s="589"/>
      <c r="I37" s="590"/>
      <c r="J37" s="589"/>
      <c r="K37" s="591"/>
    </row>
    <row r="38" spans="2:11" x14ac:dyDescent="0.2">
      <c r="B38" s="578"/>
      <c r="C38" s="193"/>
      <c r="D38" s="198"/>
      <c r="E38" s="198"/>
      <c r="F38" s="196"/>
      <c r="G38" s="196"/>
      <c r="H38" s="196"/>
      <c r="I38" s="196"/>
      <c r="J38" s="202"/>
      <c r="K38" s="275"/>
    </row>
    <row r="39" spans="2:11" s="192" customFormat="1" ht="13.9" customHeight="1" x14ac:dyDescent="0.2">
      <c r="B39" s="309" t="s">
        <v>165</v>
      </c>
      <c r="D39" s="198"/>
      <c r="E39" s="315" t="s">
        <v>177</v>
      </c>
      <c r="F39" s="315"/>
      <c r="G39" s="311"/>
      <c r="H39" s="312"/>
      <c r="I39" s="833"/>
      <c r="J39" s="834"/>
      <c r="K39" s="275"/>
    </row>
    <row r="40" spans="2:11" ht="13.9" customHeight="1" x14ac:dyDescent="0.2">
      <c r="B40" s="309" t="s">
        <v>166</v>
      </c>
      <c r="C40" s="201"/>
      <c r="D40" s="198"/>
      <c r="E40" s="315" t="s">
        <v>177</v>
      </c>
      <c r="F40" s="315"/>
      <c r="G40" s="311"/>
      <c r="H40" s="311"/>
      <c r="I40" s="835"/>
      <c r="J40" s="835"/>
      <c r="K40" s="276"/>
    </row>
    <row r="41" spans="2:11" ht="13.9" customHeight="1" x14ac:dyDescent="0.2">
      <c r="B41" s="309" t="s">
        <v>167</v>
      </c>
      <c r="C41" s="201"/>
      <c r="D41" s="198"/>
      <c r="E41" s="315" t="s">
        <v>178</v>
      </c>
      <c r="F41" s="315"/>
      <c r="G41" s="311"/>
      <c r="H41" s="311"/>
      <c r="I41" s="835"/>
      <c r="J41" s="835"/>
      <c r="K41" s="276"/>
    </row>
    <row r="42" spans="2:11" ht="13.9" customHeight="1" x14ac:dyDescent="0.2">
      <c r="B42" s="309" t="s">
        <v>168</v>
      </c>
      <c r="C42" s="201"/>
      <c r="D42" s="198"/>
      <c r="E42" s="315" t="s">
        <v>177</v>
      </c>
      <c r="F42" s="315"/>
      <c r="G42" s="311"/>
      <c r="H42" s="313"/>
      <c r="I42" s="835"/>
      <c r="J42" s="832"/>
      <c r="K42" s="276"/>
    </row>
    <row r="43" spans="2:11" ht="13.9" customHeight="1" x14ac:dyDescent="0.2">
      <c r="B43" s="309" t="s">
        <v>169</v>
      </c>
      <c r="C43" s="201"/>
      <c r="D43" s="201"/>
      <c r="E43" s="315" t="s">
        <v>177</v>
      </c>
      <c r="F43" s="315"/>
      <c r="G43" s="311"/>
      <c r="H43" s="311"/>
      <c r="I43" s="835"/>
      <c r="J43" s="835"/>
      <c r="K43" s="276"/>
    </row>
    <row r="44" spans="2:11" ht="13.9" customHeight="1" x14ac:dyDescent="0.2">
      <c r="B44" s="310" t="s">
        <v>170</v>
      </c>
      <c r="C44" s="277"/>
      <c r="D44" s="277"/>
      <c r="E44" s="316" t="s">
        <v>177</v>
      </c>
      <c r="F44" s="316"/>
      <c r="G44" s="314"/>
      <c r="H44" s="314"/>
      <c r="I44" s="836"/>
      <c r="J44" s="836"/>
      <c r="K44" s="278"/>
    </row>
    <row r="45" spans="2:11" ht="14.25" x14ac:dyDescent="0.2">
      <c r="B45" s="198"/>
      <c r="C45" s="201"/>
      <c r="D45" s="201"/>
      <c r="E45" s="201"/>
      <c r="F45" s="201"/>
      <c r="G45" s="201"/>
      <c r="H45" s="201"/>
      <c r="I45" s="201"/>
      <c r="J45" s="579"/>
      <c r="K45" s="580"/>
    </row>
    <row r="46" spans="2:11" ht="13.15" customHeight="1" x14ac:dyDescent="0.2">
      <c r="B46" s="831" t="s">
        <v>368</v>
      </c>
      <c r="C46" s="832"/>
      <c r="D46" s="832"/>
      <c r="E46" s="832"/>
      <c r="F46" s="832"/>
      <c r="G46" s="832"/>
      <c r="H46" s="832"/>
      <c r="I46" s="832"/>
      <c r="J46" s="832"/>
      <c r="K46" s="832"/>
    </row>
    <row r="47" spans="2:11" ht="21.6" customHeight="1" x14ac:dyDescent="0.2">
      <c r="B47" s="831" t="s">
        <v>367</v>
      </c>
      <c r="C47" s="832"/>
      <c r="D47" s="832"/>
      <c r="E47" s="832"/>
      <c r="F47" s="832"/>
      <c r="G47" s="832"/>
      <c r="H47" s="832"/>
      <c r="I47" s="832"/>
      <c r="J47" s="832"/>
      <c r="K47" s="832"/>
    </row>
    <row r="48" spans="2:11" ht="28.9" customHeight="1" x14ac:dyDescent="0.2">
      <c r="B48" s="290" t="s">
        <v>348</v>
      </c>
      <c r="C48" s="830" t="s">
        <v>329</v>
      </c>
      <c r="D48" s="830"/>
      <c r="E48" s="830"/>
      <c r="F48" s="830"/>
      <c r="G48" s="830"/>
      <c r="H48" s="830"/>
      <c r="I48" s="830"/>
      <c r="J48" s="830"/>
      <c r="K48" s="830"/>
    </row>
    <row r="49" spans="2:11" ht="20.45" customHeight="1" x14ac:dyDescent="0.2">
      <c r="B49" s="580"/>
      <c r="C49" s="579"/>
      <c r="D49" s="579"/>
      <c r="E49" s="579"/>
      <c r="F49" s="579"/>
      <c r="G49" s="579"/>
      <c r="H49" s="579"/>
      <c r="I49" s="579"/>
      <c r="J49" s="579"/>
      <c r="K49" s="579"/>
    </row>
  </sheetData>
  <sheetProtection password="CEDE" sheet="1" selectLockedCells="1"/>
  <mergeCells count="28">
    <mergeCell ref="B16:C17"/>
    <mergeCell ref="B18:C18"/>
    <mergeCell ref="C48:K48"/>
    <mergeCell ref="B47:K47"/>
    <mergeCell ref="B34:C37"/>
    <mergeCell ref="I39:J39"/>
    <mergeCell ref="I40:J40"/>
    <mergeCell ref="I41:J41"/>
    <mergeCell ref="I42:J42"/>
    <mergeCell ref="I43:J43"/>
    <mergeCell ref="I44:J44"/>
    <mergeCell ref="B46:K46"/>
    <mergeCell ref="B3:C3"/>
    <mergeCell ref="F2:H2"/>
    <mergeCell ref="I2:K2"/>
    <mergeCell ref="D37:E37"/>
    <mergeCell ref="D32:E32"/>
    <mergeCell ref="B5:C7"/>
    <mergeCell ref="B4:D4"/>
    <mergeCell ref="B15:C15"/>
    <mergeCell ref="B8:C10"/>
    <mergeCell ref="B11:C11"/>
    <mergeCell ref="B12:C12"/>
    <mergeCell ref="B13:C14"/>
    <mergeCell ref="B28:C29"/>
    <mergeCell ref="B30:C33"/>
    <mergeCell ref="B26:C27"/>
    <mergeCell ref="B19:C25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&amp;L&amp;8&amp;Z&amp;F</oddHeader>
    <oddFooter>&amp;L&amp;10&amp;A&amp;R&amp;8&amp;D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Drop Down 4">
              <controlPr defaultSize="0" autoLine="0" autoPict="0" altText="Auswahllistenfeld Fadenbakterium 1">
                <anchor moveWithCells="1">
                  <from>
                    <xdr:col>2</xdr:col>
                    <xdr:colOff>152400</xdr:colOff>
                    <xdr:row>38</xdr:row>
                    <xdr:rowOff>9525</xdr:rowOff>
                  </from>
                  <to>
                    <xdr:col>4</xdr:col>
                    <xdr:colOff>476250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5" name="Drop Down 10">
              <controlPr defaultSize="0" autoLine="0" autoPict="0" altText="Auswahllistenfeld Fadenbakterium 2">
                <anchor moveWithCells="1">
                  <from>
                    <xdr:col>2</xdr:col>
                    <xdr:colOff>152400</xdr:colOff>
                    <xdr:row>39</xdr:row>
                    <xdr:rowOff>9525</xdr:rowOff>
                  </from>
                  <to>
                    <xdr:col>4</xdr:col>
                    <xdr:colOff>476250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Drop Down 12">
              <controlPr defaultSize="0" autoLine="0" autoPict="0" altText="Auswahllistenfeld Fadenbakterium 3">
                <anchor moveWithCells="1">
                  <from>
                    <xdr:col>2</xdr:col>
                    <xdr:colOff>152400</xdr:colOff>
                    <xdr:row>40</xdr:row>
                    <xdr:rowOff>9525</xdr:rowOff>
                  </from>
                  <to>
                    <xdr:col>4</xdr:col>
                    <xdr:colOff>476250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7" name="Drop Down 13">
              <controlPr defaultSize="0" autoLine="0" autoPict="0" altText="Auswahllistenfeld Fadenbakterium 4">
                <anchor moveWithCells="1">
                  <from>
                    <xdr:col>2</xdr:col>
                    <xdr:colOff>152400</xdr:colOff>
                    <xdr:row>41</xdr:row>
                    <xdr:rowOff>9525</xdr:rowOff>
                  </from>
                  <to>
                    <xdr:col>4</xdr:col>
                    <xdr:colOff>476250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8" name="Drop Down 14">
              <controlPr defaultSize="0" autoLine="0" autoPict="0" altText="Auswahllistenfeld Fadenbakterium 5">
                <anchor moveWithCells="1">
                  <from>
                    <xdr:col>2</xdr:col>
                    <xdr:colOff>152400</xdr:colOff>
                    <xdr:row>42</xdr:row>
                    <xdr:rowOff>9525</xdr:rowOff>
                  </from>
                  <to>
                    <xdr:col>4</xdr:col>
                    <xdr:colOff>476250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9" name="Drop Down 15">
              <controlPr defaultSize="0" autoLine="0" autoPict="0" altText="Auswahllistenfeld Fadenbakterium 6">
                <anchor moveWithCells="1">
                  <from>
                    <xdr:col>2</xdr:col>
                    <xdr:colOff>152400</xdr:colOff>
                    <xdr:row>43</xdr:row>
                    <xdr:rowOff>9525</xdr:rowOff>
                  </from>
                  <to>
                    <xdr:col>4</xdr:col>
                    <xdr:colOff>476250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0" name="Drop Down 18">
              <controlPr defaultSize="0" autoLine="0" autoPict="0" altText="Auswahllistenfeld Fädigkeit Fadenbakterium 1">
                <anchor moveWithCells="1">
                  <from>
                    <xdr:col>8</xdr:col>
                    <xdr:colOff>28575</xdr:colOff>
                    <xdr:row>38</xdr:row>
                    <xdr:rowOff>9525</xdr:rowOff>
                  </from>
                  <to>
                    <xdr:col>10</xdr:col>
                    <xdr:colOff>247650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1" name="Drop Down 19">
              <controlPr defaultSize="0" autoLine="0" autoPict="0" altText="Auswahllistenfeld Fädigkeit Fadenbakterium 2">
                <anchor moveWithCells="1">
                  <from>
                    <xdr:col>8</xdr:col>
                    <xdr:colOff>28575</xdr:colOff>
                    <xdr:row>39</xdr:row>
                    <xdr:rowOff>9525</xdr:rowOff>
                  </from>
                  <to>
                    <xdr:col>10</xdr:col>
                    <xdr:colOff>247650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2" name="Drop Down 20">
              <controlPr defaultSize="0" autoLine="0" autoPict="0" altText="Auswahllistenfeld Fädigkeit Fadenbakterium 3">
                <anchor moveWithCells="1">
                  <from>
                    <xdr:col>8</xdr:col>
                    <xdr:colOff>28575</xdr:colOff>
                    <xdr:row>40</xdr:row>
                    <xdr:rowOff>9525</xdr:rowOff>
                  </from>
                  <to>
                    <xdr:col>10</xdr:col>
                    <xdr:colOff>247650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3" name="Drop Down 22">
              <controlPr defaultSize="0" autoLine="0" autoPict="0" altText="Auswahllistenfeld Fädigkeit Fadenbakterium 4">
                <anchor moveWithCells="1">
                  <from>
                    <xdr:col>8</xdr:col>
                    <xdr:colOff>28575</xdr:colOff>
                    <xdr:row>41</xdr:row>
                    <xdr:rowOff>9525</xdr:rowOff>
                  </from>
                  <to>
                    <xdr:col>10</xdr:col>
                    <xdr:colOff>247650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4" name="Drop Down 23">
              <controlPr defaultSize="0" autoLine="0" autoPict="0" altText="Auswahllistenfeld Fädigkeit Fadenbakterium 5">
                <anchor moveWithCells="1">
                  <from>
                    <xdr:col>8</xdr:col>
                    <xdr:colOff>28575</xdr:colOff>
                    <xdr:row>42</xdr:row>
                    <xdr:rowOff>9525</xdr:rowOff>
                  </from>
                  <to>
                    <xdr:col>10</xdr:col>
                    <xdr:colOff>247650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5" name="Drop Down 24">
              <controlPr defaultSize="0" autoLine="0" autoPict="0" altText="Auswahllistenfeld Fädigkeit Fadenbakterium 6">
                <anchor moveWithCells="1">
                  <from>
                    <xdr:col>8</xdr:col>
                    <xdr:colOff>28575</xdr:colOff>
                    <xdr:row>43</xdr:row>
                    <xdr:rowOff>9525</xdr:rowOff>
                  </from>
                  <to>
                    <xdr:col>10</xdr:col>
                    <xdr:colOff>247650</xdr:colOff>
                    <xdr:row>43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009900"/>
    <pageSetUpPr fitToPage="1"/>
  </sheetPr>
  <dimension ref="B1:AC32"/>
  <sheetViews>
    <sheetView showGridLines="0" showRowColHeaders="0" showWhiteSpace="0" zoomScaleNormal="100" workbookViewId="0">
      <selection activeCell="C25" sqref="C25:Q25"/>
    </sheetView>
  </sheetViews>
  <sheetFormatPr baseColWidth="10" defaultColWidth="11" defaultRowHeight="14.25" x14ac:dyDescent="0.2"/>
  <cols>
    <col min="1" max="1" width="1.625" style="141" customWidth="1"/>
    <col min="2" max="2" width="33.75" style="141" customWidth="1"/>
    <col min="3" max="3" width="8.625" style="141" customWidth="1"/>
    <col min="4" max="4" width="4.25" style="141" customWidth="1"/>
    <col min="5" max="5" width="6.75" style="141" customWidth="1"/>
    <col min="6" max="6" width="6.625" style="141" customWidth="1"/>
    <col min="7" max="7" width="6.75" style="141" customWidth="1"/>
    <col min="8" max="8" width="7.5" style="141" customWidth="1"/>
    <col min="9" max="9" width="8.25" style="141" customWidth="1"/>
    <col min="10" max="10" width="6.625" style="141" customWidth="1"/>
    <col min="11" max="11" width="8" style="141" customWidth="1"/>
    <col min="12" max="14" width="5.625" style="141" customWidth="1"/>
    <col min="15" max="16" width="6.75" style="141" customWidth="1"/>
    <col min="17" max="17" width="7.25" style="141" customWidth="1"/>
    <col min="18" max="18" width="9.5" style="141" customWidth="1"/>
    <col min="19" max="24" width="5.625" style="141" customWidth="1"/>
    <col min="25" max="16384" width="11" style="141"/>
  </cols>
  <sheetData>
    <row r="1" spans="2:25" ht="7.5" customHeight="1" thickBot="1" x14ac:dyDescent="0.25"/>
    <row r="2" spans="2:25" ht="39" customHeight="1" thickBot="1" x14ac:dyDescent="0.25">
      <c r="B2" s="449" t="s">
        <v>334</v>
      </c>
      <c r="C2" s="163"/>
      <c r="D2" s="348"/>
      <c r="E2" s="450" t="s">
        <v>105</v>
      </c>
      <c r="F2" s="450"/>
      <c r="G2" s="859" t="str">
        <f>IF(ISBLANK('Dokumentation FB'!I2),"",'Dokumentation FB'!I2)</f>
        <v/>
      </c>
      <c r="H2" s="860"/>
      <c r="I2" s="852" t="s">
        <v>242</v>
      </c>
      <c r="J2" s="852"/>
      <c r="K2" s="852"/>
      <c r="L2" s="850"/>
      <c r="M2" s="851"/>
      <c r="N2" s="852" t="s">
        <v>243</v>
      </c>
      <c r="O2" s="852"/>
      <c r="P2" s="850"/>
      <c r="Q2" s="856"/>
    </row>
    <row r="3" spans="2:25" ht="24.6" customHeight="1" thickBot="1" x14ac:dyDescent="0.25">
      <c r="B3" s="349"/>
      <c r="C3" s="350"/>
      <c r="D3" s="351"/>
      <c r="E3" s="841" t="s">
        <v>44</v>
      </c>
      <c r="F3" s="842"/>
      <c r="G3" s="842"/>
      <c r="H3" s="842"/>
      <c r="I3" s="842"/>
      <c r="J3" s="843" t="s">
        <v>45</v>
      </c>
      <c r="K3" s="842"/>
      <c r="L3" s="842"/>
      <c r="M3" s="842"/>
      <c r="N3" s="842"/>
      <c r="O3" s="842"/>
      <c r="P3" s="842"/>
      <c r="Q3" s="844"/>
    </row>
    <row r="4" spans="2:25" ht="58.9" customHeight="1" thickBot="1" x14ac:dyDescent="0.25">
      <c r="B4" s="352"/>
      <c r="C4" s="353"/>
      <c r="D4" s="354"/>
      <c r="E4" s="845" t="s">
        <v>75</v>
      </c>
      <c r="F4" s="846"/>
      <c r="G4" s="847"/>
      <c r="H4" s="848" t="s">
        <v>46</v>
      </c>
      <c r="I4" s="849"/>
      <c r="J4" s="845" t="s">
        <v>359</v>
      </c>
      <c r="K4" s="847"/>
      <c r="L4" s="771" t="s">
        <v>358</v>
      </c>
      <c r="M4" s="769"/>
      <c r="N4" s="770"/>
      <c r="O4" s="845" t="s">
        <v>357</v>
      </c>
      <c r="P4" s="846"/>
      <c r="Q4" s="847"/>
    </row>
    <row r="5" spans="2:25" ht="71.25" customHeight="1" thickBot="1" x14ac:dyDescent="0.25">
      <c r="B5" s="355"/>
      <c r="C5" s="839" t="s">
        <v>316</v>
      </c>
      <c r="D5" s="840"/>
      <c r="E5" s="356" t="s">
        <v>76</v>
      </c>
      <c r="F5" s="357" t="s">
        <v>335</v>
      </c>
      <c r="G5" s="358" t="s">
        <v>77</v>
      </c>
      <c r="H5" s="359" t="s">
        <v>50</v>
      </c>
      <c r="I5" s="360" t="s">
        <v>356</v>
      </c>
      <c r="J5" s="356" t="s">
        <v>252</v>
      </c>
      <c r="K5" s="361" t="s">
        <v>274</v>
      </c>
      <c r="L5" s="362" t="s">
        <v>72</v>
      </c>
      <c r="M5" s="363" t="s">
        <v>54</v>
      </c>
      <c r="N5" s="364" t="s">
        <v>73</v>
      </c>
      <c r="O5" s="365" t="s">
        <v>78</v>
      </c>
      <c r="P5" s="366" t="s">
        <v>79</v>
      </c>
      <c r="Q5" s="367" t="s">
        <v>80</v>
      </c>
    </row>
    <row r="6" spans="2:25" s="210" customFormat="1" ht="30" customHeight="1" thickBot="1" x14ac:dyDescent="0.25">
      <c r="B6" s="451" t="s">
        <v>349</v>
      </c>
      <c r="C6" s="452">
        <f>COUNT(D8:D22)</f>
        <v>0</v>
      </c>
      <c r="D6" s="593"/>
      <c r="E6" s="453">
        <f>Markierungen!A80</f>
        <v>0</v>
      </c>
      <c r="F6" s="454">
        <f>Markierungen!B80</f>
        <v>0</v>
      </c>
      <c r="G6" s="455">
        <f>Markierungen!C80</f>
        <v>0</v>
      </c>
      <c r="H6" s="453">
        <f>Markierungen!D80</f>
        <v>0</v>
      </c>
      <c r="I6" s="455">
        <f>Markierungen!E80</f>
        <v>0</v>
      </c>
      <c r="J6" s="453">
        <f>Markierungen!F80</f>
        <v>0</v>
      </c>
      <c r="K6" s="455">
        <f>Markierungen!G80</f>
        <v>0</v>
      </c>
      <c r="L6" s="453">
        <f>Markierungen!H80</f>
        <v>0</v>
      </c>
      <c r="M6" s="454">
        <f>Markierungen!I80</f>
        <v>0</v>
      </c>
      <c r="N6" s="455">
        <f>Markierungen!J80</f>
        <v>0</v>
      </c>
      <c r="O6" s="453">
        <f>Markierungen!K80</f>
        <v>0</v>
      </c>
      <c r="P6" s="455">
        <f>Markierungen!L80</f>
        <v>0</v>
      </c>
      <c r="Q6" s="456">
        <f>Markierungen!M80</f>
        <v>0</v>
      </c>
    </row>
    <row r="7" spans="2:25" s="210" customFormat="1" ht="20.45" customHeight="1" thickBot="1" x14ac:dyDescent="0.25">
      <c r="B7" s="368"/>
      <c r="C7" s="861" t="s">
        <v>317</v>
      </c>
      <c r="D7" s="862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70"/>
      <c r="S7" s="212"/>
    </row>
    <row r="8" spans="2:25" ht="25.5" customHeight="1" x14ac:dyDescent="0.2">
      <c r="B8" s="371" t="s">
        <v>171</v>
      </c>
      <c r="C8" s="594" t="str">
        <f>IF(ISERROR(VLOOKUP(LEFT(B8,8),Listen!$I$30:$N$35,6,FALSE)),"",VLOOKUP(LEFT(B8,8),Listen!$I$30:$N$35,6,FALSE))</f>
        <v/>
      </c>
      <c r="D8" s="372" t="str">
        <f t="shared" ref="D8:D22" si="0">IF(C8="","",VLOOKUP(C8,f_stufen,2,FALSE))</f>
        <v/>
      </c>
      <c r="E8" s="373"/>
      <c r="F8" s="374"/>
      <c r="G8" s="375"/>
      <c r="H8" s="376"/>
      <c r="I8" s="377"/>
      <c r="J8" s="378"/>
      <c r="K8" s="379"/>
      <c r="L8" s="376"/>
      <c r="M8" s="380"/>
      <c r="N8" s="381"/>
      <c r="O8" s="373">
        <v>1</v>
      </c>
      <c r="P8" s="381"/>
      <c r="Q8" s="382"/>
      <c r="Y8" s="143"/>
    </row>
    <row r="9" spans="2:25" ht="25.5" customHeight="1" x14ac:dyDescent="0.2">
      <c r="B9" s="383" t="s">
        <v>336</v>
      </c>
      <c r="C9" s="595" t="str">
        <f>IF(ISERROR(VLOOKUP(LEFT(B9,8),Listen!$I$30:$N$35,6,FALSE)),"",VLOOKUP(LEFT(B9,8),Listen!$I$30:$N$35,6,FALSE))</f>
        <v/>
      </c>
      <c r="D9" s="372" t="str">
        <f t="shared" si="0"/>
        <v/>
      </c>
      <c r="E9" s="384">
        <v>1</v>
      </c>
      <c r="F9" s="385">
        <v>1</v>
      </c>
      <c r="G9" s="386"/>
      <c r="H9" s="387"/>
      <c r="I9" s="388"/>
      <c r="J9" s="387"/>
      <c r="K9" s="389"/>
      <c r="L9" s="387"/>
      <c r="M9" s="390"/>
      <c r="N9" s="372">
        <v>1</v>
      </c>
      <c r="O9" s="391"/>
      <c r="P9" s="392"/>
      <c r="Q9" s="393"/>
      <c r="T9" s="143"/>
    </row>
    <row r="10" spans="2:25" ht="25.5" customHeight="1" x14ac:dyDescent="0.2">
      <c r="B10" s="394" t="s">
        <v>82</v>
      </c>
      <c r="C10" s="596" t="str">
        <f>IF(ISERROR(VLOOKUP(LEFT(B10,8),Listen!$I$30:$N$35,6,FALSE)),"",VLOOKUP(LEFT(B10,8),Listen!$I$30:$N$35,6,FALSE))</f>
        <v/>
      </c>
      <c r="D10" s="372" t="str">
        <f t="shared" si="0"/>
        <v/>
      </c>
      <c r="E10" s="384"/>
      <c r="F10" s="385">
        <v>1</v>
      </c>
      <c r="G10" s="372">
        <v>2</v>
      </c>
      <c r="H10" s="387"/>
      <c r="I10" s="395"/>
      <c r="J10" s="396">
        <v>1</v>
      </c>
      <c r="K10" s="397"/>
      <c r="L10" s="398"/>
      <c r="M10" s="390"/>
      <c r="N10" s="392"/>
      <c r="O10" s="391"/>
      <c r="P10" s="372">
        <v>2</v>
      </c>
      <c r="Q10" s="393"/>
      <c r="T10" s="143"/>
    </row>
    <row r="11" spans="2:25" ht="25.5" customHeight="1" x14ac:dyDescent="0.2">
      <c r="B11" s="572" t="s">
        <v>172</v>
      </c>
      <c r="C11" s="595" t="str">
        <f>IF(ISERROR(VLOOKUP(LEFT(B11,8),Listen!$I$30:$N$35,6,FALSE)),"",VLOOKUP(LEFT(B11,8),Listen!$I$30:$N$35,6,FALSE))</f>
        <v/>
      </c>
      <c r="D11" s="372" t="str">
        <f t="shared" si="0"/>
        <v/>
      </c>
      <c r="E11" s="384"/>
      <c r="F11" s="385">
        <v>3</v>
      </c>
      <c r="G11" s="386"/>
      <c r="H11" s="387"/>
      <c r="I11" s="395"/>
      <c r="J11" s="399"/>
      <c r="K11" s="400">
        <v>2</v>
      </c>
      <c r="L11" s="401"/>
      <c r="M11" s="390"/>
      <c r="N11" s="372">
        <v>1</v>
      </c>
      <c r="O11" s="402">
        <v>1</v>
      </c>
      <c r="P11" s="392"/>
      <c r="Q11" s="382"/>
      <c r="T11" s="143"/>
    </row>
    <row r="12" spans="2:25" ht="25.5" customHeight="1" x14ac:dyDescent="0.2">
      <c r="B12" s="394" t="s">
        <v>113</v>
      </c>
      <c r="C12" s="595" t="str">
        <f>IF(ISERROR(VLOOKUP(LEFT(B12,8),Listen!$I$30:$N$35,6,FALSE)),"",VLOOKUP(LEFT(B12,8),Listen!$I$30:$N$35,6,FALSE))</f>
        <v/>
      </c>
      <c r="D12" s="372" t="str">
        <f t="shared" si="0"/>
        <v/>
      </c>
      <c r="E12" s="384"/>
      <c r="F12" s="385"/>
      <c r="G12" s="386"/>
      <c r="H12" s="387"/>
      <c r="I12" s="395"/>
      <c r="J12" s="399"/>
      <c r="K12" s="403">
        <v>2</v>
      </c>
      <c r="L12" s="398"/>
      <c r="M12" s="390"/>
      <c r="N12" s="372">
        <v>1</v>
      </c>
      <c r="O12" s="384">
        <v>1</v>
      </c>
      <c r="P12" s="392"/>
      <c r="Q12" s="393"/>
      <c r="T12" s="143"/>
    </row>
    <row r="13" spans="2:25" ht="25.5" customHeight="1" x14ac:dyDescent="0.2">
      <c r="B13" s="394" t="s">
        <v>81</v>
      </c>
      <c r="C13" s="595" t="str">
        <f>IF(ISERROR(VLOOKUP(LEFT(B13,8),Listen!$I$30:$N$35,6,FALSE)),"",VLOOKUP(LEFT(B13,8),Listen!$I$30:$N$35,6,FALSE))</f>
        <v/>
      </c>
      <c r="D13" s="372" t="str">
        <f t="shared" si="0"/>
        <v/>
      </c>
      <c r="E13" s="384"/>
      <c r="F13" s="385"/>
      <c r="G13" s="372">
        <v>3</v>
      </c>
      <c r="H13" s="387"/>
      <c r="I13" s="404"/>
      <c r="J13" s="405">
        <v>2</v>
      </c>
      <c r="K13" s="406"/>
      <c r="L13" s="398"/>
      <c r="M13" s="390"/>
      <c r="N13" s="372">
        <v>2</v>
      </c>
      <c r="O13" s="391"/>
      <c r="P13" s="372">
        <v>2</v>
      </c>
      <c r="Q13" s="393"/>
      <c r="T13" s="143"/>
    </row>
    <row r="14" spans="2:25" ht="25.5" customHeight="1" x14ac:dyDescent="0.2">
      <c r="B14" s="383" t="s">
        <v>337</v>
      </c>
      <c r="C14" s="595" t="str">
        <f>IF(ISERROR(VLOOKUP(LEFT(B14,8),Listen!$I$30:$N$35,6,FALSE)),"",VLOOKUP(LEFT(B14,8),Listen!$I$30:$N$35,6,FALSE))</f>
        <v/>
      </c>
      <c r="D14" s="372" t="str">
        <f t="shared" si="0"/>
        <v/>
      </c>
      <c r="E14" s="384">
        <v>1</v>
      </c>
      <c r="F14" s="385">
        <v>1</v>
      </c>
      <c r="G14" s="386"/>
      <c r="H14" s="387"/>
      <c r="I14" s="395"/>
      <c r="J14" s="399"/>
      <c r="K14" s="407"/>
      <c r="L14" s="398"/>
      <c r="M14" s="390"/>
      <c r="N14" s="372">
        <v>1</v>
      </c>
      <c r="O14" s="391"/>
      <c r="P14" s="392"/>
      <c r="Q14" s="393"/>
      <c r="T14" s="143"/>
    </row>
    <row r="15" spans="2:25" ht="25.5" customHeight="1" x14ac:dyDescent="0.2">
      <c r="B15" s="408" t="s">
        <v>173</v>
      </c>
      <c r="C15" s="595" t="str">
        <f>IF(ISERROR(VLOOKUP(LEFT(B15,8),Listen!$I$30:$N$35,6,FALSE)),"",VLOOKUP(LEFT(B15,8),Listen!$I$30:$N$35,6,FALSE))</f>
        <v/>
      </c>
      <c r="D15" s="372" t="str">
        <f t="shared" si="0"/>
        <v/>
      </c>
      <c r="E15" s="384"/>
      <c r="F15" s="385"/>
      <c r="G15" s="372" t="s">
        <v>340</v>
      </c>
      <c r="H15" s="384">
        <v>1</v>
      </c>
      <c r="I15" s="395"/>
      <c r="J15" s="399"/>
      <c r="K15" s="403">
        <v>2</v>
      </c>
      <c r="L15" s="398"/>
      <c r="M15" s="385">
        <v>1</v>
      </c>
      <c r="N15" s="392"/>
      <c r="O15" s="384">
        <v>1</v>
      </c>
      <c r="P15" s="392"/>
      <c r="Q15" s="409">
        <v>1</v>
      </c>
      <c r="T15" s="106"/>
    </row>
    <row r="16" spans="2:25" ht="25.5" customHeight="1" x14ac:dyDescent="0.2">
      <c r="B16" s="408" t="s">
        <v>111</v>
      </c>
      <c r="C16" s="595" t="str">
        <f>IF(ISERROR(VLOOKUP(LEFT(B16,8),Listen!$I$30:$N$35,6,FALSE)),"",VLOOKUP(LEFT(B16,8),Listen!$I$30:$N$35,6,FALSE))</f>
        <v/>
      </c>
      <c r="D16" s="372" t="str">
        <f t="shared" si="0"/>
        <v/>
      </c>
      <c r="E16" s="384"/>
      <c r="F16" s="385"/>
      <c r="G16" s="386"/>
      <c r="H16" s="387"/>
      <c r="I16" s="395"/>
      <c r="J16" s="410"/>
      <c r="K16" s="403">
        <v>2</v>
      </c>
      <c r="L16" s="398"/>
      <c r="M16" s="411"/>
      <c r="N16" s="372">
        <v>1</v>
      </c>
      <c r="O16" s="384">
        <v>1</v>
      </c>
      <c r="P16" s="392"/>
      <c r="Q16" s="412"/>
      <c r="T16" s="143"/>
    </row>
    <row r="17" spans="2:29" ht="25.5" customHeight="1" x14ac:dyDescent="0.2">
      <c r="B17" s="408" t="s">
        <v>106</v>
      </c>
      <c r="C17" s="595" t="str">
        <f>IF(ISERROR(VLOOKUP(LEFT(B17,8),Listen!$I$30:$N$35,6,FALSE)),"",VLOOKUP(LEFT(B17,8),Listen!$I$30:$N$35,6,FALSE))</f>
        <v/>
      </c>
      <c r="D17" s="372" t="str">
        <f t="shared" si="0"/>
        <v/>
      </c>
      <c r="E17" s="402"/>
      <c r="F17" s="413">
        <v>2</v>
      </c>
      <c r="G17" s="414">
        <v>3</v>
      </c>
      <c r="H17" s="415"/>
      <c r="I17" s="416"/>
      <c r="J17" s="457" t="s">
        <v>339</v>
      </c>
      <c r="K17" s="417"/>
      <c r="L17" s="418"/>
      <c r="M17" s="419"/>
      <c r="N17" s="420">
        <v>2</v>
      </c>
      <c r="O17" s="391"/>
      <c r="P17" s="421"/>
      <c r="Q17" s="382"/>
      <c r="T17" s="143"/>
    </row>
    <row r="18" spans="2:29" ht="25.5" customHeight="1" x14ac:dyDescent="0.2">
      <c r="B18" s="408" t="s">
        <v>112</v>
      </c>
      <c r="C18" s="595" t="str">
        <f>IF(ISERROR(VLOOKUP(LEFT(B18,8),Listen!$I$30:$N$35,6,FALSE)),"",VLOOKUP(LEFT(B18,8),Listen!$I$30:$N$35,6,FALSE))</f>
        <v/>
      </c>
      <c r="D18" s="372" t="str">
        <f t="shared" si="0"/>
        <v/>
      </c>
      <c r="E18" s="384">
        <v>1</v>
      </c>
      <c r="F18" s="385"/>
      <c r="G18" s="386"/>
      <c r="H18" s="387"/>
      <c r="I18" s="395"/>
      <c r="J18" s="422"/>
      <c r="K18" s="423">
        <v>2</v>
      </c>
      <c r="L18" s="401"/>
      <c r="M18" s="424"/>
      <c r="N18" s="372">
        <v>1</v>
      </c>
      <c r="O18" s="385">
        <v>1</v>
      </c>
      <c r="P18" s="392"/>
      <c r="Q18" s="382"/>
      <c r="T18" s="106"/>
    </row>
    <row r="19" spans="2:29" ht="25.5" customHeight="1" x14ac:dyDescent="0.2">
      <c r="B19" s="408" t="s">
        <v>108</v>
      </c>
      <c r="C19" s="595" t="str">
        <f>IF(ISERROR(VLOOKUP(LEFT(B19,8),Listen!$I$30:$N$35,6,FALSE)),"",VLOOKUP(LEFT(B19,8),Listen!$I$30:$N$35,6,FALSE))</f>
        <v/>
      </c>
      <c r="D19" s="372" t="str">
        <f t="shared" si="0"/>
        <v/>
      </c>
      <c r="E19" s="384">
        <v>2</v>
      </c>
      <c r="F19" s="385">
        <v>1</v>
      </c>
      <c r="G19" s="372"/>
      <c r="H19" s="387"/>
      <c r="I19" s="404" t="s">
        <v>338</v>
      </c>
      <c r="J19" s="425">
        <v>2</v>
      </c>
      <c r="K19" s="426"/>
      <c r="L19" s="398"/>
      <c r="M19" s="390"/>
      <c r="N19" s="392"/>
      <c r="O19" s="390"/>
      <c r="P19" s="372">
        <v>1</v>
      </c>
      <c r="Q19" s="393"/>
      <c r="T19" s="143"/>
    </row>
    <row r="20" spans="2:29" ht="25.5" customHeight="1" x14ac:dyDescent="0.2">
      <c r="B20" s="408" t="s">
        <v>107</v>
      </c>
      <c r="C20" s="595" t="str">
        <f>IF(ISERROR(VLOOKUP(LEFT(B20,8),Listen!$I$30:$N$35,6,FALSE)),"",VLOOKUP(LEFT(B20,8),Listen!$I$30:$N$35,6,FALSE))</f>
        <v/>
      </c>
      <c r="D20" s="372" t="str">
        <f t="shared" si="0"/>
        <v/>
      </c>
      <c r="E20" s="384"/>
      <c r="F20" s="385"/>
      <c r="G20" s="372">
        <v>3</v>
      </c>
      <c r="H20" s="387"/>
      <c r="I20" s="404">
        <v>2</v>
      </c>
      <c r="J20" s="425">
        <v>2</v>
      </c>
      <c r="K20" s="426"/>
      <c r="L20" s="398"/>
      <c r="M20" s="390"/>
      <c r="N20" s="372">
        <v>2</v>
      </c>
      <c r="O20" s="390"/>
      <c r="P20" s="372">
        <v>2</v>
      </c>
      <c r="Q20" s="393"/>
    </row>
    <row r="21" spans="2:29" ht="25.5" customHeight="1" x14ac:dyDescent="0.2">
      <c r="B21" s="408" t="s">
        <v>110</v>
      </c>
      <c r="C21" s="596" t="str">
        <f>IF(ISERROR(VLOOKUP(LEFT(B21,8),Listen!$I$30:$N$35,6,FALSE)),"",VLOOKUP(LEFT(B21,8),Listen!$I$30:$N$35,6,FALSE))</f>
        <v/>
      </c>
      <c r="D21" s="372" t="str">
        <f t="shared" si="0"/>
        <v/>
      </c>
      <c r="E21" s="384"/>
      <c r="F21" s="385"/>
      <c r="G21" s="386"/>
      <c r="H21" s="387"/>
      <c r="I21" s="395"/>
      <c r="J21" s="399"/>
      <c r="K21" s="427">
        <v>2</v>
      </c>
      <c r="L21" s="398"/>
      <c r="M21" s="390"/>
      <c r="N21" s="372">
        <v>1</v>
      </c>
      <c r="O21" s="385">
        <v>1</v>
      </c>
      <c r="P21" s="392"/>
      <c r="Q21" s="393"/>
      <c r="T21" s="143"/>
    </row>
    <row r="22" spans="2:29" ht="25.5" customHeight="1" thickBot="1" x14ac:dyDescent="0.25">
      <c r="B22" s="428" t="s">
        <v>109</v>
      </c>
      <c r="C22" s="597" t="str">
        <f>IF(ISERROR(VLOOKUP(LEFT(B22,8),Listen!$I$30:$N$35,6,FALSE)),"",VLOOKUP(LEFT(B22,8),Listen!$I$30:$N$35,6,FALSE))</f>
        <v/>
      </c>
      <c r="D22" s="372" t="str">
        <f t="shared" si="0"/>
        <v/>
      </c>
      <c r="E22" s="429"/>
      <c r="F22" s="430">
        <v>2</v>
      </c>
      <c r="G22" s="431"/>
      <c r="H22" s="432"/>
      <c r="I22" s="433"/>
      <c r="J22" s="434">
        <v>1</v>
      </c>
      <c r="K22" s="435"/>
      <c r="L22" s="436"/>
      <c r="M22" s="437"/>
      <c r="N22" s="438">
        <v>1</v>
      </c>
      <c r="O22" s="437"/>
      <c r="P22" s="438">
        <v>1</v>
      </c>
      <c r="Q22" s="439"/>
      <c r="T22" s="143"/>
    </row>
    <row r="23" spans="2:29" ht="35.450000000000003" customHeight="1" thickTop="1" x14ac:dyDescent="0.2">
      <c r="B23" s="853" t="s">
        <v>365</v>
      </c>
      <c r="C23" s="854"/>
      <c r="D23" s="854"/>
      <c r="E23" s="854"/>
      <c r="F23" s="854"/>
      <c r="G23" s="854"/>
      <c r="H23" s="854"/>
      <c r="I23" s="854"/>
      <c r="J23" s="854"/>
      <c r="K23" s="854"/>
      <c r="L23" s="854"/>
      <c r="M23" s="854"/>
      <c r="N23" s="854"/>
      <c r="O23" s="854"/>
      <c r="P23" s="854"/>
      <c r="Q23" s="855"/>
    </row>
    <row r="24" spans="2:29" ht="18.600000000000001" customHeight="1" x14ac:dyDescent="0.2">
      <c r="B24" s="440" t="s">
        <v>275</v>
      </c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2"/>
      <c r="O24" s="441"/>
      <c r="P24" s="441"/>
      <c r="Q24" s="443"/>
    </row>
    <row r="25" spans="2:29" ht="27" customHeight="1" x14ac:dyDescent="0.2">
      <c r="B25" s="444" t="s">
        <v>91</v>
      </c>
      <c r="C25" s="857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8"/>
      <c r="T25" s="107"/>
    </row>
    <row r="26" spans="2:29" ht="22.15" customHeight="1" thickBot="1" x14ac:dyDescent="0.25">
      <c r="B26" s="445" t="s">
        <v>0</v>
      </c>
      <c r="C26" s="565" t="str">
        <f>IF(ISBLANK('Dokumentation MB'!D4),"",'Dokumentation MB'!D4)</f>
        <v/>
      </c>
      <c r="D26" s="47"/>
      <c r="E26" s="47"/>
      <c r="F26" s="446"/>
      <c r="G26" s="447"/>
      <c r="H26" s="447" t="s">
        <v>63</v>
      </c>
      <c r="I26" s="564" t="str">
        <f>IF(ISBLANK('Dokumentation MB'!J4),"",'Dokumentation MB'!J4)</f>
        <v/>
      </c>
      <c r="J26" s="47"/>
      <c r="K26" s="446"/>
      <c r="L26" s="446"/>
      <c r="M26" s="448"/>
      <c r="N26" s="447"/>
      <c r="O26" s="447" t="s">
        <v>117</v>
      </c>
      <c r="P26" s="837"/>
      <c r="Q26" s="838"/>
      <c r="T26" s="143"/>
    </row>
    <row r="27" spans="2:29" ht="14.25" customHeight="1" x14ac:dyDescent="0.2"/>
    <row r="28" spans="2:29" hidden="1" x14ac:dyDescent="0.2">
      <c r="B28" s="141" t="s">
        <v>83</v>
      </c>
      <c r="D28" s="108" t="s">
        <v>66</v>
      </c>
      <c r="E28" s="109" t="e">
        <f>SUM(#REF!)</f>
        <v>#REF!</v>
      </c>
      <c r="F28" s="110" t="e">
        <f>SUM(#REF!)</f>
        <v>#REF!</v>
      </c>
      <c r="G28" s="110" t="e">
        <f>SUM(#REF!)</f>
        <v>#REF!</v>
      </c>
      <c r="H28" s="110" t="e">
        <f>SUM(#REF!)</f>
        <v>#REF!</v>
      </c>
      <c r="I28" s="110" t="e">
        <f>SUM(#REF!)</f>
        <v>#REF!</v>
      </c>
      <c r="J28" s="110" t="e">
        <f>SUM(#REF!)</f>
        <v>#REF!</v>
      </c>
      <c r="K28" s="110" t="e">
        <f>SUM(#REF!)</f>
        <v>#REF!</v>
      </c>
      <c r="L28" s="110"/>
      <c r="M28" s="110" t="e">
        <f>SUM(#REF!)</f>
        <v>#REF!</v>
      </c>
      <c r="N28" s="110" t="e">
        <f>SUM(#REF!)</f>
        <v>#REF!</v>
      </c>
      <c r="O28" s="110" t="e">
        <f>SUM(#REF!)</f>
        <v>#REF!</v>
      </c>
      <c r="P28" s="110" t="e">
        <f>SUM(#REF!)</f>
        <v>#REF!</v>
      </c>
      <c r="Q28" s="110" t="e">
        <f>SUM(#REF!)</f>
        <v>#REF!</v>
      </c>
      <c r="R28" s="110">
        <f t="shared" ref="R28:AC28" si="1">SUM(S$9:S$48)</f>
        <v>0</v>
      </c>
      <c r="S28" s="110">
        <f t="shared" si="1"/>
        <v>0</v>
      </c>
      <c r="T28" s="110">
        <f t="shared" si="1"/>
        <v>0</v>
      </c>
      <c r="U28" s="110">
        <f t="shared" si="1"/>
        <v>0</v>
      </c>
      <c r="V28" s="110">
        <f t="shared" si="1"/>
        <v>0</v>
      </c>
      <c r="W28" s="110">
        <f t="shared" si="1"/>
        <v>0</v>
      </c>
      <c r="X28" s="110">
        <f t="shared" si="1"/>
        <v>0</v>
      </c>
      <c r="Y28" s="110">
        <f t="shared" si="1"/>
        <v>0</v>
      </c>
      <c r="Z28" s="110">
        <f t="shared" si="1"/>
        <v>0</v>
      </c>
      <c r="AA28" s="110">
        <f t="shared" si="1"/>
        <v>0</v>
      </c>
      <c r="AB28" s="110">
        <f t="shared" si="1"/>
        <v>0</v>
      </c>
      <c r="AC28" s="110">
        <f t="shared" si="1"/>
        <v>0</v>
      </c>
    </row>
    <row r="29" spans="2:29" hidden="1" x14ac:dyDescent="0.2"/>
    <row r="30" spans="2:29" hidden="1" x14ac:dyDescent="0.2"/>
    <row r="32" spans="2:29" x14ac:dyDescent="0.2">
      <c r="B32" s="35"/>
    </row>
  </sheetData>
  <sheetProtection password="CEDE" sheet="1" selectLockedCells="1"/>
  <sortState ref="B7:Q21">
    <sortCondition ref="B7"/>
  </sortState>
  <mergeCells count="17">
    <mergeCell ref="L2:M2"/>
    <mergeCell ref="N2:O2"/>
    <mergeCell ref="B23:Q23"/>
    <mergeCell ref="P2:Q2"/>
    <mergeCell ref="C25:Q25"/>
    <mergeCell ref="G2:H2"/>
    <mergeCell ref="I2:K2"/>
    <mergeCell ref="C7:D7"/>
    <mergeCell ref="P26:Q26"/>
    <mergeCell ref="C5:D5"/>
    <mergeCell ref="E3:I3"/>
    <mergeCell ref="J3:Q3"/>
    <mergeCell ref="E4:G4"/>
    <mergeCell ref="H4:I4"/>
    <mergeCell ref="J4:K4"/>
    <mergeCell ref="L4:N4"/>
    <mergeCell ref="O4:Q4"/>
  </mergeCells>
  <conditionalFormatting sqref="B8:B22">
    <cfRule type="expression" dxfId="16" priority="1">
      <formula>VALUE($D8)&gt;=0.1</formula>
    </cfRule>
  </conditionalFormatting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&amp;L&amp;9&amp;Z&amp;F</oddHeader>
    <oddFooter>&amp;L&amp;A&amp;R&amp;10&amp;D</oddFooter>
  </headerFooter>
  <ignoredErrors>
    <ignoredError sqref="C8:C2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19050</xdr:rowOff>
                  </from>
                  <to>
                    <xdr:col>12</xdr:col>
                    <xdr:colOff>228600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28575</xdr:rowOff>
                  </from>
                  <to>
                    <xdr:col>16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0C158EC-7776-43AD-9BE9-56AA623DF217}">
            <xm:f>Markierungen!A65</xm:f>
            <x14:dxf>
              <fill>
                <patternFill patternType="solid">
                  <fgColor auto="1"/>
                  <bgColor theme="0" tint="-0.14996795556505021"/>
                </patternFill>
              </fill>
            </x14:dxf>
          </x14:cfRule>
          <xm:sqref>E8:Q22</xm:sqref>
        </x14:conditionalFormatting>
        <x14:conditionalFormatting xmlns:xm="http://schemas.microsoft.com/office/excel/2006/main">
          <x14:cfRule type="expression" priority="2" id="{F59A49CD-F182-4031-BD51-A84D371F9073}">
            <xm:f>AND('Dokumentation MB'!$L$9&gt;2.5,NOT('Dokumentation MB'!$C$87))</xm:f>
            <x14:dxf>
              <fill>
                <patternFill>
                  <bgColor rgb="FFFF8C71"/>
                </patternFill>
              </fill>
            </x14:dxf>
          </x14:cfRule>
          <xm:sqref>J24:M24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46"/>
  <sheetViews>
    <sheetView workbookViewId="0">
      <selection activeCell="C20" sqref="C20:F20"/>
    </sheetView>
  </sheetViews>
  <sheetFormatPr baseColWidth="10" defaultColWidth="11.25" defaultRowHeight="14.25" x14ac:dyDescent="0.2"/>
  <cols>
    <col min="1" max="1" width="15.75" customWidth="1"/>
    <col min="2" max="2" width="13.625" customWidth="1"/>
    <col min="6" max="6" width="5.5" customWidth="1"/>
    <col min="7" max="7" width="6.75" customWidth="1"/>
    <col min="8" max="8" width="15.25" customWidth="1"/>
    <col min="9" max="9" width="18.5" bestFit="1" customWidth="1"/>
    <col min="12" max="12" width="13.5" customWidth="1"/>
  </cols>
  <sheetData>
    <row r="1" spans="1:17" ht="15" x14ac:dyDescent="0.25">
      <c r="A1" s="863" t="s">
        <v>69</v>
      </c>
      <c r="B1" s="863"/>
    </row>
    <row r="2" spans="1:17" s="140" customFormat="1" x14ac:dyDescent="0.2">
      <c r="A2" s="140" t="s">
        <v>232</v>
      </c>
      <c r="B2" s="574">
        <v>0</v>
      </c>
      <c r="C2" s="573"/>
    </row>
    <row r="3" spans="1:17" x14ac:dyDescent="0.2">
      <c r="A3" t="s">
        <v>64</v>
      </c>
      <c r="B3">
        <v>1</v>
      </c>
    </row>
    <row r="4" spans="1:17" x14ac:dyDescent="0.2">
      <c r="A4" t="s">
        <v>12</v>
      </c>
      <c r="B4">
        <v>2</v>
      </c>
    </row>
    <row r="5" spans="1:17" x14ac:dyDescent="0.2">
      <c r="A5" t="s">
        <v>15</v>
      </c>
      <c r="B5">
        <v>3</v>
      </c>
    </row>
    <row r="6" spans="1:17" x14ac:dyDescent="0.2">
      <c r="A6" t="s">
        <v>65</v>
      </c>
      <c r="B6">
        <v>4</v>
      </c>
    </row>
    <row r="7" spans="1:17" ht="15" x14ac:dyDescent="0.25">
      <c r="A7" s="863" t="s">
        <v>67</v>
      </c>
      <c r="B7" s="863"/>
    </row>
    <row r="8" spans="1:17" x14ac:dyDescent="0.2">
      <c r="A8" t="s">
        <v>92</v>
      </c>
      <c r="B8" s="42">
        <v>0</v>
      </c>
      <c r="I8" s="42"/>
    </row>
    <row r="9" spans="1:17" x14ac:dyDescent="0.2">
      <c r="A9" t="s">
        <v>270</v>
      </c>
      <c r="B9">
        <v>1</v>
      </c>
      <c r="I9" s="140"/>
    </row>
    <row r="10" spans="1:17" x14ac:dyDescent="0.2">
      <c r="A10" t="s">
        <v>271</v>
      </c>
      <c r="B10">
        <v>2</v>
      </c>
      <c r="C10" s="864" t="s">
        <v>251</v>
      </c>
      <c r="D10" s="865"/>
      <c r="E10" s="865"/>
      <c r="I10" s="140"/>
    </row>
    <row r="11" spans="1:17" x14ac:dyDescent="0.2">
      <c r="A11" t="s">
        <v>272</v>
      </c>
      <c r="B11">
        <v>3</v>
      </c>
      <c r="C11" s="866" t="s">
        <v>250</v>
      </c>
      <c r="D11" s="865"/>
      <c r="E11" s="865"/>
      <c r="F11" s="865"/>
      <c r="I11" s="140"/>
    </row>
    <row r="12" spans="1:17" x14ac:dyDescent="0.2">
      <c r="A12" t="s">
        <v>273</v>
      </c>
      <c r="B12">
        <v>4</v>
      </c>
      <c r="I12" s="140"/>
    </row>
    <row r="13" spans="1:17" ht="15" x14ac:dyDescent="0.25">
      <c r="A13" s="863" t="s">
        <v>68</v>
      </c>
      <c r="B13" s="863"/>
    </row>
    <row r="14" spans="1:17" x14ac:dyDescent="0.2">
      <c r="A14" s="43">
        <v>0</v>
      </c>
      <c r="B14" s="44">
        <v>0</v>
      </c>
    </row>
    <row r="15" spans="1:17" x14ac:dyDescent="0.2">
      <c r="A15" s="43">
        <v>1</v>
      </c>
      <c r="B15" s="43">
        <v>1</v>
      </c>
    </row>
    <row r="16" spans="1:17" x14ac:dyDescent="0.2">
      <c r="A16" s="43">
        <v>2</v>
      </c>
      <c r="B16" s="43">
        <v>1</v>
      </c>
      <c r="C16" s="877" t="s">
        <v>47</v>
      </c>
      <c r="D16" s="789" t="s">
        <v>48</v>
      </c>
      <c r="E16" s="774" t="s">
        <v>49</v>
      </c>
      <c r="F16" s="883" t="s">
        <v>50</v>
      </c>
      <c r="G16" s="873" t="s">
        <v>236</v>
      </c>
      <c r="H16" s="789" t="s">
        <v>52</v>
      </c>
      <c r="I16" s="793" t="s">
        <v>53</v>
      </c>
      <c r="J16" s="871" t="s">
        <v>252</v>
      </c>
      <c r="K16" s="873" t="s">
        <v>253</v>
      </c>
      <c r="L16" s="875" t="s">
        <v>72</v>
      </c>
      <c r="M16" s="879" t="s">
        <v>54</v>
      </c>
      <c r="N16" s="881" t="s">
        <v>73</v>
      </c>
      <c r="O16" s="867" t="s">
        <v>55</v>
      </c>
      <c r="P16" s="869" t="s">
        <v>56</v>
      </c>
      <c r="Q16" s="791" t="s">
        <v>57</v>
      </c>
    </row>
    <row r="17" spans="1:17" ht="13.9" customHeight="1" thickBot="1" x14ac:dyDescent="0.25">
      <c r="A17" s="43">
        <v>3</v>
      </c>
      <c r="B17" s="43">
        <v>1</v>
      </c>
      <c r="C17" s="878"/>
      <c r="D17" s="790"/>
      <c r="E17" s="775"/>
      <c r="F17" s="884"/>
      <c r="G17" s="874"/>
      <c r="H17" s="790"/>
      <c r="I17" s="794"/>
      <c r="J17" s="872"/>
      <c r="K17" s="874"/>
      <c r="L17" s="876"/>
      <c r="M17" s="880"/>
      <c r="N17" s="882"/>
      <c r="O17" s="868"/>
      <c r="P17" s="870"/>
      <c r="Q17" s="792"/>
    </row>
    <row r="18" spans="1:17" ht="15" customHeight="1" thickTop="1" thickBot="1" x14ac:dyDescent="0.25">
      <c r="A18" s="43">
        <v>4</v>
      </c>
      <c r="B18" s="43">
        <v>1</v>
      </c>
      <c r="C18" s="267" t="s">
        <v>254</v>
      </c>
      <c r="D18" s="268" t="s">
        <v>255</v>
      </c>
      <c r="E18" s="268" t="s">
        <v>256</v>
      </c>
      <c r="F18" s="269" t="s">
        <v>257</v>
      </c>
      <c r="G18" s="268" t="s">
        <v>258</v>
      </c>
      <c r="H18" s="268" t="s">
        <v>259</v>
      </c>
      <c r="I18" s="268" t="s">
        <v>260</v>
      </c>
      <c r="J18" s="267" t="s">
        <v>261</v>
      </c>
      <c r="K18" s="270" t="s">
        <v>262</v>
      </c>
      <c r="L18" s="268" t="s">
        <v>263</v>
      </c>
      <c r="M18" s="267" t="s">
        <v>264</v>
      </c>
      <c r="N18" s="267" t="s">
        <v>265</v>
      </c>
      <c r="O18" s="268" t="s">
        <v>266</v>
      </c>
      <c r="P18" s="271" t="s">
        <v>267</v>
      </c>
      <c r="Q18" s="272" t="s">
        <v>268</v>
      </c>
    </row>
    <row r="19" spans="1:17" ht="15" customHeight="1" x14ac:dyDescent="0.2">
      <c r="A19" s="43">
        <v>5</v>
      </c>
      <c r="B19" s="43">
        <v>1</v>
      </c>
    </row>
    <row r="20" spans="1:17" x14ac:dyDescent="0.2">
      <c r="A20" s="43">
        <v>6</v>
      </c>
      <c r="B20" s="43">
        <v>2</v>
      </c>
      <c r="C20" s="865" t="s">
        <v>269</v>
      </c>
      <c r="D20" s="865"/>
      <c r="E20" s="865"/>
      <c r="F20" s="865"/>
    </row>
    <row r="21" spans="1:17" ht="15" customHeight="1" x14ac:dyDescent="0.2">
      <c r="A21" s="43">
        <v>7</v>
      </c>
      <c r="B21" s="43">
        <v>2</v>
      </c>
    </row>
    <row r="22" spans="1:17" ht="15" customHeight="1" x14ac:dyDescent="0.2">
      <c r="A22" s="43">
        <v>8</v>
      </c>
      <c r="B22" s="43">
        <v>2</v>
      </c>
    </row>
    <row r="23" spans="1:17" ht="15" customHeight="1" x14ac:dyDescent="0.2">
      <c r="A23" s="43">
        <v>9</v>
      </c>
      <c r="B23" s="43">
        <v>2</v>
      </c>
    </row>
    <row r="24" spans="1:17" x14ac:dyDescent="0.2">
      <c r="A24" s="43">
        <v>10</v>
      </c>
      <c r="B24" s="43">
        <v>2</v>
      </c>
    </row>
    <row r="25" spans="1:17" x14ac:dyDescent="0.2">
      <c r="A25" s="43">
        <v>11</v>
      </c>
      <c r="B25" s="43">
        <v>3</v>
      </c>
    </row>
    <row r="28" spans="1:17" s="140" customFormat="1" x14ac:dyDescent="0.2"/>
    <row r="29" spans="1:17" ht="15" customHeight="1" x14ac:dyDescent="0.2">
      <c r="A29" t="s">
        <v>176</v>
      </c>
      <c r="B29" t="s">
        <v>199</v>
      </c>
      <c r="C29" t="s">
        <v>179</v>
      </c>
      <c r="D29" t="s">
        <v>191</v>
      </c>
      <c r="F29" s="298"/>
      <c r="G29" s="298"/>
      <c r="H29" s="298"/>
      <c r="I29" s="298"/>
      <c r="J29" s="298"/>
      <c r="K29" s="298">
        <v>1</v>
      </c>
      <c r="L29" s="299" t="s">
        <v>66</v>
      </c>
      <c r="M29" s="299" t="s">
        <v>66</v>
      </c>
      <c r="N29" s="298"/>
    </row>
    <row r="30" spans="1:17" ht="15" customHeight="1" x14ac:dyDescent="0.2">
      <c r="A30" s="140"/>
      <c r="B30" s="214"/>
      <c r="C30" s="214"/>
      <c r="D30" s="214"/>
      <c r="F30" s="298">
        <v>1</v>
      </c>
      <c r="G30" s="298">
        <v>1</v>
      </c>
      <c r="H30" s="299" t="s">
        <v>66</v>
      </c>
      <c r="I30" s="300" t="str">
        <f t="shared" ref="I30:I34" si="0">LEFT(VLOOKUP(F30,$G$30:$H$45,2,FALSE),8)</f>
        <v/>
      </c>
      <c r="J30" s="298">
        <v>1</v>
      </c>
      <c r="K30" s="298">
        <v>2</v>
      </c>
      <c r="L30" s="298" t="s">
        <v>299</v>
      </c>
      <c r="M30" s="298" t="s">
        <v>92</v>
      </c>
      <c r="N30" s="306" t="str">
        <f>VLOOKUP(J30,$K$29:$M$34,3,FALSE)</f>
        <v/>
      </c>
    </row>
    <row r="31" spans="1:17" ht="15.6" customHeight="1" x14ac:dyDescent="0.2">
      <c r="A31" s="170" t="s">
        <v>171</v>
      </c>
      <c r="B31" s="215" t="s">
        <v>200</v>
      </c>
      <c r="C31" s="215" t="s">
        <v>180</v>
      </c>
      <c r="D31" s="215" t="s">
        <v>192</v>
      </c>
      <c r="F31" s="298">
        <v>1</v>
      </c>
      <c r="G31" s="298">
        <v>2</v>
      </c>
      <c r="H31" s="301" t="s">
        <v>171</v>
      </c>
      <c r="I31" s="302" t="str">
        <f t="shared" si="0"/>
        <v/>
      </c>
      <c r="J31" s="298">
        <v>1</v>
      </c>
      <c r="K31" s="298">
        <v>3</v>
      </c>
      <c r="L31" s="298" t="s">
        <v>300</v>
      </c>
      <c r="M31" s="298" t="s">
        <v>270</v>
      </c>
      <c r="N31" s="307" t="str">
        <f t="shared" ref="N31:N35" si="1">VLOOKUP(J31,$K$29:$M$34,3,FALSE)</f>
        <v/>
      </c>
    </row>
    <row r="32" spans="1:17" ht="15" x14ac:dyDescent="0.2">
      <c r="A32" s="46" t="s">
        <v>175</v>
      </c>
      <c r="B32" s="215" t="s">
        <v>201</v>
      </c>
      <c r="C32" s="215" t="s">
        <v>181</v>
      </c>
      <c r="D32" s="215" t="s">
        <v>193</v>
      </c>
      <c r="F32" s="298">
        <v>1</v>
      </c>
      <c r="G32" s="298">
        <v>3</v>
      </c>
      <c r="H32" s="301" t="s">
        <v>175</v>
      </c>
      <c r="I32" s="302" t="str">
        <f t="shared" si="0"/>
        <v/>
      </c>
      <c r="J32" s="298">
        <v>1</v>
      </c>
      <c r="K32" s="298">
        <v>4</v>
      </c>
      <c r="L32" s="298" t="s">
        <v>301</v>
      </c>
      <c r="M32" s="298" t="s">
        <v>271</v>
      </c>
      <c r="N32" s="307" t="str">
        <f t="shared" si="1"/>
        <v/>
      </c>
    </row>
    <row r="33" spans="1:14" ht="15" x14ac:dyDescent="0.2">
      <c r="A33" s="199" t="s">
        <v>82</v>
      </c>
      <c r="B33" s="215" t="s">
        <v>202</v>
      </c>
      <c r="C33" s="215" t="s">
        <v>182</v>
      </c>
      <c r="D33" s="215" t="s">
        <v>194</v>
      </c>
      <c r="F33" s="298">
        <v>1</v>
      </c>
      <c r="G33" s="298">
        <v>4</v>
      </c>
      <c r="H33" s="303" t="s">
        <v>82</v>
      </c>
      <c r="I33" s="302" t="str">
        <f t="shared" si="0"/>
        <v/>
      </c>
      <c r="J33" s="298">
        <v>1</v>
      </c>
      <c r="K33" s="298">
        <v>5</v>
      </c>
      <c r="L33" s="298" t="s">
        <v>302</v>
      </c>
      <c r="M33" s="298" t="s">
        <v>272</v>
      </c>
      <c r="N33" s="307" t="str">
        <f t="shared" si="1"/>
        <v/>
      </c>
    </row>
    <row r="34" spans="1:14" ht="15" x14ac:dyDescent="0.2">
      <c r="A34" s="200" t="s">
        <v>172</v>
      </c>
      <c r="B34" s="215" t="s">
        <v>203</v>
      </c>
      <c r="C34" s="215" t="s">
        <v>183</v>
      </c>
      <c r="D34" s="215" t="s">
        <v>195</v>
      </c>
      <c r="F34" s="298">
        <v>1</v>
      </c>
      <c r="G34" s="298">
        <v>5</v>
      </c>
      <c r="H34" s="303" t="s">
        <v>172</v>
      </c>
      <c r="I34" s="302" t="str">
        <f t="shared" si="0"/>
        <v/>
      </c>
      <c r="J34" s="298">
        <v>1</v>
      </c>
      <c r="K34" s="298">
        <v>6</v>
      </c>
      <c r="L34" s="298" t="s">
        <v>303</v>
      </c>
      <c r="M34" s="298" t="s">
        <v>273</v>
      </c>
      <c r="N34" s="307" t="str">
        <f t="shared" si="1"/>
        <v/>
      </c>
    </row>
    <row r="35" spans="1:14" ht="15" x14ac:dyDescent="0.2">
      <c r="A35" s="199" t="s">
        <v>113</v>
      </c>
      <c r="B35" s="215" t="s">
        <v>204</v>
      </c>
      <c r="C35" s="215" t="s">
        <v>184</v>
      </c>
      <c r="D35" s="215" t="s">
        <v>196</v>
      </c>
      <c r="F35" s="298">
        <v>1</v>
      </c>
      <c r="G35" s="298">
        <v>6</v>
      </c>
      <c r="H35" s="303" t="s">
        <v>113</v>
      </c>
      <c r="I35" s="304" t="str">
        <f>LEFT(VLOOKUP(F35,$G$30:$H$45,2,FALSE),8)</f>
        <v/>
      </c>
      <c r="J35" s="298">
        <v>1</v>
      </c>
      <c r="K35" s="298"/>
      <c r="L35" s="298"/>
      <c r="M35" s="298"/>
      <c r="N35" s="308" t="str">
        <f t="shared" si="1"/>
        <v/>
      </c>
    </row>
    <row r="36" spans="1:14" ht="15" x14ac:dyDescent="0.2">
      <c r="A36" s="199" t="s">
        <v>81</v>
      </c>
      <c r="B36" s="215" t="s">
        <v>205</v>
      </c>
      <c r="C36" s="215" t="s">
        <v>185</v>
      </c>
      <c r="D36" s="215" t="s">
        <v>197</v>
      </c>
      <c r="F36" s="298"/>
      <c r="G36" s="298">
        <v>7</v>
      </c>
      <c r="H36" s="303" t="s">
        <v>81</v>
      </c>
      <c r="I36" s="298"/>
      <c r="J36" s="298"/>
      <c r="K36" s="298"/>
      <c r="L36" s="298"/>
      <c r="M36" s="298"/>
      <c r="N36" s="298"/>
    </row>
    <row r="37" spans="1:14" ht="15" x14ac:dyDescent="0.2">
      <c r="A37" s="46" t="s">
        <v>174</v>
      </c>
      <c r="B37" s="215" t="s">
        <v>234</v>
      </c>
      <c r="C37" s="215" t="s">
        <v>186</v>
      </c>
      <c r="D37" s="215" t="s">
        <v>198</v>
      </c>
      <c r="F37" s="298"/>
      <c r="G37" s="298">
        <v>8</v>
      </c>
      <c r="H37" s="301" t="s">
        <v>174</v>
      </c>
      <c r="I37" s="298"/>
      <c r="J37" s="298"/>
      <c r="K37" s="298"/>
      <c r="L37" s="298"/>
      <c r="M37" s="298"/>
      <c r="N37" s="298"/>
    </row>
    <row r="38" spans="1:14" ht="15" x14ac:dyDescent="0.2">
      <c r="A38" s="168" t="s">
        <v>173</v>
      </c>
      <c r="B38" s="216"/>
      <c r="C38" s="215" t="s">
        <v>187</v>
      </c>
      <c r="D38" s="215" t="s">
        <v>233</v>
      </c>
      <c r="F38" s="298"/>
      <c r="G38" s="298">
        <v>9</v>
      </c>
      <c r="H38" s="305" t="s">
        <v>173</v>
      </c>
      <c r="I38" s="298"/>
      <c r="J38" s="298"/>
      <c r="K38" s="298"/>
      <c r="L38" s="298"/>
      <c r="M38" s="298"/>
      <c r="N38" s="298"/>
    </row>
    <row r="39" spans="1:14" ht="15" x14ac:dyDescent="0.2">
      <c r="A39" s="168" t="s">
        <v>111</v>
      </c>
      <c r="B39" s="216"/>
      <c r="C39" s="215" t="s">
        <v>188</v>
      </c>
      <c r="D39" s="215"/>
      <c r="F39" s="298"/>
      <c r="G39" s="298">
        <v>10</v>
      </c>
      <c r="H39" s="305" t="s">
        <v>111</v>
      </c>
      <c r="I39" s="298"/>
      <c r="J39" s="298"/>
      <c r="K39" s="298"/>
      <c r="L39" s="298"/>
      <c r="M39" s="298"/>
      <c r="N39" s="298"/>
    </row>
    <row r="40" spans="1:14" ht="15" x14ac:dyDescent="0.2">
      <c r="A40" s="168" t="s">
        <v>106</v>
      </c>
      <c r="B40" s="217"/>
      <c r="C40" s="215" t="s">
        <v>189</v>
      </c>
      <c r="D40" s="216"/>
      <c r="F40" s="298"/>
      <c r="G40" s="298">
        <v>11</v>
      </c>
      <c r="H40" s="305" t="s">
        <v>106</v>
      </c>
      <c r="I40" s="298"/>
      <c r="J40" s="298"/>
      <c r="K40" s="298"/>
      <c r="L40" s="298"/>
      <c r="M40" s="298"/>
      <c r="N40" s="298"/>
    </row>
    <row r="41" spans="1:14" ht="15" x14ac:dyDescent="0.2">
      <c r="A41" s="168" t="s">
        <v>112</v>
      </c>
      <c r="C41" s="215" t="s">
        <v>233</v>
      </c>
      <c r="D41" s="217"/>
      <c r="F41" s="298"/>
      <c r="G41" s="298">
        <v>12</v>
      </c>
      <c r="H41" s="305" t="s">
        <v>112</v>
      </c>
      <c r="I41" s="298"/>
      <c r="J41" s="298"/>
      <c r="K41" s="298"/>
      <c r="L41" s="298"/>
      <c r="M41" s="298"/>
      <c r="N41" s="298"/>
    </row>
    <row r="42" spans="1:14" ht="15" x14ac:dyDescent="0.2">
      <c r="A42" s="168" t="s">
        <v>108</v>
      </c>
      <c r="C42" s="216"/>
      <c r="F42" s="298"/>
      <c r="G42" s="298">
        <v>13</v>
      </c>
      <c r="H42" s="305" t="s">
        <v>108</v>
      </c>
      <c r="I42" s="298"/>
      <c r="J42" s="298"/>
      <c r="K42" s="298"/>
      <c r="L42" s="298"/>
      <c r="M42" s="298"/>
      <c r="N42" s="298"/>
    </row>
    <row r="43" spans="1:14" ht="15" x14ac:dyDescent="0.2">
      <c r="A43" s="168" t="s">
        <v>107</v>
      </c>
      <c r="C43" s="216"/>
      <c r="F43" s="298"/>
      <c r="G43" s="298">
        <v>14</v>
      </c>
      <c r="H43" s="305" t="s">
        <v>107</v>
      </c>
      <c r="I43" s="298"/>
      <c r="J43" s="298"/>
      <c r="K43" s="298"/>
      <c r="L43" s="298"/>
      <c r="M43" s="298"/>
      <c r="N43" s="298"/>
    </row>
    <row r="44" spans="1:14" ht="15" x14ac:dyDescent="0.2">
      <c r="A44" s="168" t="s">
        <v>110</v>
      </c>
      <c r="C44" s="217"/>
      <c r="F44" s="298"/>
      <c r="G44" s="298">
        <v>15</v>
      </c>
      <c r="H44" s="305" t="s">
        <v>110</v>
      </c>
      <c r="I44" s="298"/>
      <c r="J44" s="298"/>
      <c r="K44" s="298"/>
      <c r="L44" s="298"/>
      <c r="M44" s="298"/>
      <c r="N44" s="298"/>
    </row>
    <row r="45" spans="1:14" ht="15.75" thickBot="1" x14ac:dyDescent="0.25">
      <c r="A45" s="169" t="s">
        <v>109</v>
      </c>
      <c r="F45" s="298"/>
      <c r="G45" s="298">
        <v>16</v>
      </c>
      <c r="H45" s="305" t="s">
        <v>109</v>
      </c>
      <c r="I45" s="298"/>
      <c r="J45" s="298"/>
      <c r="K45" s="298"/>
      <c r="L45" s="298"/>
      <c r="M45" s="298"/>
      <c r="N45" s="298"/>
    </row>
    <row r="46" spans="1:14" ht="15" thickTop="1" x14ac:dyDescent="0.2"/>
  </sheetData>
  <mergeCells count="21">
    <mergeCell ref="C16:C17"/>
    <mergeCell ref="D16:D17"/>
    <mergeCell ref="C20:F20"/>
    <mergeCell ref="M16:M17"/>
    <mergeCell ref="N16:N17"/>
    <mergeCell ref="E16:E17"/>
    <mergeCell ref="F16:F17"/>
    <mergeCell ref="G16:G17"/>
    <mergeCell ref="O16:O17"/>
    <mergeCell ref="P16:P17"/>
    <mergeCell ref="Q16:Q17"/>
    <mergeCell ref="H16:H17"/>
    <mergeCell ref="I16:I17"/>
    <mergeCell ref="J16:J17"/>
    <mergeCell ref="K16:K17"/>
    <mergeCell ref="L16:L17"/>
    <mergeCell ref="A13:B13"/>
    <mergeCell ref="A7:B7"/>
    <mergeCell ref="A1:B1"/>
    <mergeCell ref="C10:E10"/>
    <mergeCell ref="C11:F11"/>
  </mergeCells>
  <conditionalFormatting sqref="D18">
    <cfRule type="colorScale" priority="15">
      <colorScale>
        <cfvo type="num" val="1"/>
        <cfvo type="num" val="4"/>
        <cfvo type="num" val="8"/>
        <color theme="0"/>
        <color rgb="FFFFC000"/>
        <color rgb="FFFF0000"/>
      </colorScale>
    </cfRule>
  </conditionalFormatting>
  <conditionalFormatting sqref="J18:K18 F18:G18">
    <cfRule type="expression" dxfId="13" priority="8">
      <formula>AND(F$8&gt;4,OR(F$8=MAX($L$8:$M$8),$L$8=$M$8))</formula>
    </cfRule>
    <cfRule type="expression" dxfId="12" priority="14">
      <formula>AND(F$8&gt;4,F$8=MIN($L$8:$M$8),ABS($L$8-$M$8)/MAX($L$8:$M$8)&lt;=0.3)</formula>
    </cfRule>
  </conditionalFormatting>
  <conditionalFormatting sqref="Q18">
    <cfRule type="colorScale" priority="13">
      <colorScale>
        <cfvo type="num" val="2"/>
        <cfvo type="num" val="5"/>
        <cfvo type="num" val="7"/>
        <color theme="0"/>
        <color rgb="FF82C83C"/>
        <color rgb="FF00B050"/>
      </colorScale>
    </cfRule>
  </conditionalFormatting>
  <conditionalFormatting sqref="F18">
    <cfRule type="expression" dxfId="11" priority="11">
      <formula>AND(F$70&gt;4,F$70=MIN($H$70:$I$70),ABS($H$70-$I$70)/MAX($H$70:$I$70)&lt;=0.3)</formula>
    </cfRule>
    <cfRule type="expression" dxfId="10" priority="12">
      <formula>AND(F$70&gt;4,OR(F$70=MAX($H$70:$I$70),$H$70=$I$70))</formula>
    </cfRule>
  </conditionalFormatting>
  <conditionalFormatting sqref="L18:N18">
    <cfRule type="expression" dxfId="9" priority="7">
      <formula>AND(L$8&gt;4,RANK(L$8,$N$8:$P$8)=1)</formula>
    </cfRule>
    <cfRule type="expression" dxfId="8" priority="9">
      <formula>AND(L$8&gt;4,L$8=LARGE($N$8:$P$8,2),ABS((LARGE($N$8:$P$8,2)-LARGE($N$8:$P$8,1))/LARGE($N$8:$P$8,1))&lt;=0.3)</formula>
    </cfRule>
    <cfRule type="expression" dxfId="7" priority="10">
      <formula>AND(L$8&gt;4,L$8=LARGE($N$8:$P$8,3),ABS((LARGE($N$8:$P$8,3)-LARGE($N$8:$P$8,1))/LARGE($N$8:$P$8,1))&lt;=0.3)</formula>
    </cfRule>
  </conditionalFormatting>
  <conditionalFormatting sqref="C18">
    <cfRule type="colorScale" priority="6">
      <colorScale>
        <cfvo type="num" val="1"/>
        <cfvo type="num" val="3"/>
        <cfvo type="num" val="6"/>
        <color theme="0"/>
        <color rgb="FFFFC000"/>
        <color rgb="FFFF0000"/>
      </colorScale>
    </cfRule>
  </conditionalFormatting>
  <conditionalFormatting sqref="E18">
    <cfRule type="colorScale" priority="5">
      <colorScale>
        <cfvo type="num" val="1"/>
        <cfvo type="num" val="3"/>
        <cfvo type="num" val="5"/>
        <color theme="0"/>
        <color rgb="FFFFFF00"/>
        <color rgb="FFFF0000"/>
      </colorScale>
    </cfRule>
  </conditionalFormatting>
  <conditionalFormatting sqref="H18:I18">
    <cfRule type="colorScale" priority="4">
      <colorScale>
        <cfvo type="num" val="1"/>
        <cfvo type="num" val="2"/>
        <cfvo type="num" val="4"/>
        <color theme="0"/>
        <color rgb="FFFF6600"/>
        <color rgb="FFFF0000"/>
      </colorScale>
    </cfRule>
  </conditionalFormatting>
  <conditionalFormatting sqref="O18:P18">
    <cfRule type="colorScale" priority="3">
      <colorScale>
        <cfvo type="num" val="3"/>
        <cfvo type="num" val="5"/>
        <cfvo type="num" val="12"/>
        <color theme="0"/>
        <color rgb="FF82C83C"/>
        <color rgb="FF00B050"/>
      </colorScale>
    </cfRule>
  </conditionalFormatting>
  <pageMargins left="0.7" right="0.7" top="0.78740157499999996" bottom="0.78740157499999996" header="0.3" footer="0.3"/>
  <pageSetup paperSize="9" scale="7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O80"/>
  <sheetViews>
    <sheetView topLeftCell="A61" zoomScaleNormal="100" workbookViewId="0">
      <selection activeCell="F82" sqref="F82"/>
    </sheetView>
  </sheetViews>
  <sheetFormatPr baseColWidth="10" defaultColWidth="11.25" defaultRowHeight="14.25" x14ac:dyDescent="0.2"/>
  <cols>
    <col min="1" max="15" width="8" style="43" bestFit="1" customWidth="1"/>
  </cols>
  <sheetData>
    <row r="1" spans="1:15" ht="181.5" x14ac:dyDescent="0.2">
      <c r="A1" s="45" t="str">
        <f>'Bewertung MB'!E6</f>
        <v>Sulfide vor- handen</v>
      </c>
      <c r="B1" s="45" t="str">
        <f>'Bewertung MB'!F6</f>
        <v>NH4+-konz. hoch/ NH4+-Stoßbel.</v>
      </c>
      <c r="C1" s="45" t="str">
        <f>'Bewertung MB'!G6</f>
        <v>C:N:P-Verh. gestört</v>
      </c>
      <c r="D1" s="45" t="str">
        <f>'Bewertung MB'!H6</f>
        <v>stabil</v>
      </c>
      <c r="E1" s="45" t="str">
        <f>'Bewertung MB'!I6</f>
        <v>instabil
Stoßbel.</v>
      </c>
      <c r="F1" s="45" t="str">
        <f>'Bewertung MB'!J6</f>
        <v>Schädi- gung der Biozö- nose</v>
      </c>
      <c r="G1" s="45" t="str">
        <f>'Bewertung MB'!K6</f>
        <v>Hem- mung, Vergif- tung</v>
      </c>
      <c r="H1" s="45" t="str">
        <f>'Bewertung MB'!L6</f>
        <v>hoch</v>
      </c>
      <c r="I1" s="45" t="str">
        <f>'Bewertung MB'!M6</f>
        <v>mittel-niedrig</v>
      </c>
      <c r="J1" s="45" t="str">
        <f>'Bewertung MB'!N6</f>
        <v>&gt; 2</v>
      </c>
      <c r="K1" s="45" t="str">
        <f>'Bewertung MB'!O6</f>
        <v>1-2</v>
      </c>
      <c r="L1" s="45" t="str">
        <f>'Bewertung MB'!P6</f>
        <v>&lt; 1</v>
      </c>
      <c r="M1" s="45" t="str">
        <f>'Bewertung MB'!Q6</f>
        <v>Schlammalter  hoch</v>
      </c>
      <c r="N1" s="45" t="str">
        <f>'Bewertung MB'!R6</f>
        <v>Schlammalter niedrig</v>
      </c>
      <c r="O1" s="45" t="str">
        <f>'Bewertung MB'!S6</f>
        <v>Denitrifikation stabil</v>
      </c>
    </row>
    <row r="2" spans="1:15" x14ac:dyDescent="0.2">
      <c r="A2" s="43" t="b">
        <f>AND('Bewertung MB'!E11&lt;='Bewertung MB'!$D11,ISNUMBER('Bewertung MB'!E11))</f>
        <v>0</v>
      </c>
      <c r="B2" s="43" t="b">
        <f>AND('Bewertung MB'!F11&lt;='Bewertung MB'!$D11,ISNUMBER('Bewertung MB'!F11))</f>
        <v>0</v>
      </c>
      <c r="C2" s="43" t="b">
        <f>AND('Bewertung MB'!G11&lt;='Bewertung MB'!$D11,ISNUMBER('Bewertung MB'!G11))</f>
        <v>0</v>
      </c>
      <c r="D2" s="43" t="b">
        <f>AND('Bewertung MB'!H11&lt;='Bewertung MB'!$D11,ISNUMBER('Bewertung MB'!H11))</f>
        <v>0</v>
      </c>
      <c r="E2" s="43" t="b">
        <f>AND('Bewertung MB'!I11&lt;='Bewertung MB'!$D11,ISNUMBER('Bewertung MB'!I11))</f>
        <v>0</v>
      </c>
      <c r="F2" s="43" t="b">
        <f>AND('Bewertung MB'!J11&lt;='Bewertung MB'!$D11,ISNUMBER('Bewertung MB'!J11))</f>
        <v>0</v>
      </c>
      <c r="G2" s="43" t="b">
        <f>AND('Bewertung MB'!K11&lt;='Bewertung MB'!$D11,ISNUMBER('Bewertung MB'!K11))</f>
        <v>0</v>
      </c>
      <c r="H2" s="43" t="b">
        <f>AND('Bewertung MB'!L11&lt;='Bewertung MB'!$D11,ISNUMBER('Bewertung MB'!L11))</f>
        <v>0</v>
      </c>
      <c r="I2" s="43" t="b">
        <f>AND('Bewertung MB'!M11&lt;='Bewertung MB'!$D11,ISNUMBER('Bewertung MB'!M11))</f>
        <v>0</v>
      </c>
      <c r="J2" s="43" t="b">
        <f>AND('Bewertung MB'!N11&lt;='Bewertung MB'!$D11,ISNUMBER('Bewertung MB'!N11))</f>
        <v>0</v>
      </c>
      <c r="K2" s="43" t="b">
        <f>AND('Bewertung MB'!O11&lt;='Bewertung MB'!$D11,ISNUMBER('Bewertung MB'!O11))</f>
        <v>0</v>
      </c>
      <c r="L2" s="43" t="b">
        <f>AND('Bewertung MB'!P11&lt;='Bewertung MB'!$D11,ISNUMBER('Bewertung MB'!P11))</f>
        <v>0</v>
      </c>
      <c r="M2" s="43" t="b">
        <f>AND('Bewertung MB'!Q11&lt;='Bewertung MB'!$D11,ISNUMBER('Bewertung MB'!Q11))</f>
        <v>0</v>
      </c>
      <c r="N2" s="43" t="b">
        <f>AND('Bewertung MB'!R11&lt;='Bewertung MB'!$D11,ISNUMBER('Bewertung MB'!R11))</f>
        <v>0</v>
      </c>
      <c r="O2" s="43" t="b">
        <f>AND('Bewertung MB'!S11&lt;='Bewertung MB'!$D11,ISNUMBER('Bewertung MB'!S11))</f>
        <v>0</v>
      </c>
    </row>
    <row r="3" spans="1:15" s="130" customFormat="1" x14ac:dyDescent="0.2">
      <c r="A3" s="43" t="b">
        <f>AND('Bewertung MB'!E12&lt;='Bewertung MB'!$D12,ISNUMBER('Bewertung MB'!E12))</f>
        <v>0</v>
      </c>
      <c r="B3" s="43" t="b">
        <f>AND('Bewertung MB'!F12&lt;='Bewertung MB'!$D12,ISNUMBER('Bewertung MB'!F12))</f>
        <v>0</v>
      </c>
      <c r="C3" s="43" t="b">
        <f>AND('Bewertung MB'!G12&lt;='Bewertung MB'!$D12,ISNUMBER('Bewertung MB'!G12))</f>
        <v>0</v>
      </c>
      <c r="D3" s="43" t="b">
        <f>AND('Bewertung MB'!H12&lt;='Bewertung MB'!$D12,ISNUMBER('Bewertung MB'!H12))</f>
        <v>0</v>
      </c>
      <c r="E3" s="43" t="b">
        <f>AND('Bewertung MB'!I12&lt;='Bewertung MB'!$D12,ISNUMBER('Bewertung MB'!I12))</f>
        <v>0</v>
      </c>
      <c r="F3" s="43" t="b">
        <f>AND('Bewertung MB'!J12&lt;='Bewertung MB'!$D12,ISNUMBER('Bewertung MB'!J12))</f>
        <v>0</v>
      </c>
      <c r="G3" s="43" t="b">
        <f>AND('Bewertung MB'!K12&lt;='Bewertung MB'!$D12,ISNUMBER('Bewertung MB'!K12))</f>
        <v>0</v>
      </c>
      <c r="H3" s="43" t="b">
        <f>AND('Bewertung MB'!L12&lt;='Bewertung MB'!$D12,ISNUMBER('Bewertung MB'!L12))</f>
        <v>0</v>
      </c>
      <c r="I3" s="43" t="b">
        <f>AND('Bewertung MB'!M12&lt;='Bewertung MB'!$D12,ISNUMBER('Bewertung MB'!M12))</f>
        <v>0</v>
      </c>
      <c r="J3" s="43" t="b">
        <f>AND('Bewertung MB'!N12&lt;='Bewertung MB'!$D12,ISNUMBER('Bewertung MB'!N12))</f>
        <v>0</v>
      </c>
      <c r="K3" s="43" t="b">
        <f>AND('Bewertung MB'!O12&lt;='Bewertung MB'!$D12,ISNUMBER('Bewertung MB'!O12))</f>
        <v>0</v>
      </c>
      <c r="L3" s="43" t="b">
        <f>AND('Bewertung MB'!P12&lt;='Bewertung MB'!$D12,ISNUMBER('Bewertung MB'!P12))</f>
        <v>0</v>
      </c>
      <c r="M3" s="43" t="b">
        <f>AND('Bewertung MB'!Q12&lt;='Bewertung MB'!$D12,ISNUMBER('Bewertung MB'!Q12))</f>
        <v>0</v>
      </c>
      <c r="N3" s="43" t="b">
        <f>AND('Bewertung MB'!R12&lt;='Bewertung MB'!$D12,ISNUMBER('Bewertung MB'!R12))</f>
        <v>0</v>
      </c>
      <c r="O3" s="43" t="b">
        <f>AND('Bewertung MB'!S12&lt;='Bewertung MB'!$D12,ISNUMBER('Bewertung MB'!S12))</f>
        <v>0</v>
      </c>
    </row>
    <row r="4" spans="1:15" x14ac:dyDescent="0.2">
      <c r="A4" s="43" t="b">
        <f>AND('Bewertung MB'!E13&lt;='Bewertung MB'!$D13,ISNUMBER('Bewertung MB'!E13))</f>
        <v>0</v>
      </c>
      <c r="B4" s="43" t="b">
        <f>AND('Bewertung MB'!F13&lt;='Bewertung MB'!$D13,ISNUMBER('Bewertung MB'!F13))</f>
        <v>0</v>
      </c>
      <c r="C4" s="43" t="b">
        <f>AND('Bewertung MB'!G13&lt;='Bewertung MB'!$D13,ISNUMBER('Bewertung MB'!G13))</f>
        <v>0</v>
      </c>
      <c r="D4" s="43" t="b">
        <f>AND('Bewertung MB'!H13&lt;='Bewertung MB'!$D13,ISNUMBER('Bewertung MB'!H13))</f>
        <v>0</v>
      </c>
      <c r="E4" s="43" t="b">
        <f>AND('Bewertung MB'!I13&lt;='Bewertung MB'!$D13,ISNUMBER('Bewertung MB'!I13))</f>
        <v>0</v>
      </c>
      <c r="F4" s="43" t="b">
        <f>AND('Bewertung MB'!J13&lt;='Bewertung MB'!$D13,ISNUMBER('Bewertung MB'!J13))</f>
        <v>0</v>
      </c>
      <c r="G4" s="43" t="b">
        <f>AND('Bewertung MB'!K13&lt;='Bewertung MB'!$D13,ISNUMBER('Bewertung MB'!K13))</f>
        <v>0</v>
      </c>
      <c r="H4" s="43" t="b">
        <f>AND('Bewertung MB'!L13&lt;='Bewertung MB'!$D13,ISNUMBER('Bewertung MB'!L13))</f>
        <v>0</v>
      </c>
      <c r="I4" s="43" t="b">
        <f>AND('Bewertung MB'!M13&lt;='Bewertung MB'!$D13,ISNUMBER('Bewertung MB'!M13))</f>
        <v>0</v>
      </c>
      <c r="J4" s="43" t="b">
        <f>AND('Bewertung MB'!N13&lt;='Bewertung MB'!$D13,ISNUMBER('Bewertung MB'!N13))</f>
        <v>0</v>
      </c>
      <c r="K4" s="43" t="b">
        <f>AND('Bewertung MB'!O13&lt;='Bewertung MB'!$D13,ISNUMBER('Bewertung MB'!O13))</f>
        <v>0</v>
      </c>
      <c r="L4" s="43" t="b">
        <f>AND('Bewertung MB'!P13&lt;='Bewertung MB'!$D13,ISNUMBER('Bewertung MB'!P13))</f>
        <v>0</v>
      </c>
      <c r="M4" s="43" t="b">
        <f>AND('Bewertung MB'!Q13&lt;='Bewertung MB'!$D13,ISNUMBER('Bewertung MB'!Q13))</f>
        <v>0</v>
      </c>
      <c r="N4" s="43" t="b">
        <f>AND('Bewertung MB'!R13&lt;='Bewertung MB'!$D13,ISNUMBER('Bewertung MB'!R13))</f>
        <v>0</v>
      </c>
      <c r="O4" s="43" t="b">
        <f>AND('Bewertung MB'!S13&lt;='Bewertung MB'!$D13,ISNUMBER('Bewertung MB'!S13))</f>
        <v>0</v>
      </c>
    </row>
    <row r="5" spans="1:15" x14ac:dyDescent="0.2">
      <c r="A5" s="43" t="b">
        <f>AND('Bewertung MB'!E14&lt;='Bewertung MB'!$D14,ISNUMBER('Bewertung MB'!E14))</f>
        <v>0</v>
      </c>
      <c r="B5" s="43" t="b">
        <f>AND('Bewertung MB'!F14&lt;='Bewertung MB'!$D14,ISNUMBER('Bewertung MB'!F14))</f>
        <v>0</v>
      </c>
      <c r="C5" s="43" t="b">
        <f>AND('Bewertung MB'!G14&lt;='Bewertung MB'!$D14,ISNUMBER('Bewertung MB'!G14))</f>
        <v>0</v>
      </c>
      <c r="D5" s="43" t="b">
        <f>AND('Bewertung MB'!H14&lt;='Bewertung MB'!$D14,ISNUMBER('Bewertung MB'!H14))</f>
        <v>0</v>
      </c>
      <c r="E5" s="43" t="b">
        <f>AND('Bewertung MB'!I14&lt;='Bewertung MB'!$D14,ISNUMBER('Bewertung MB'!I14))</f>
        <v>0</v>
      </c>
      <c r="F5" s="43" t="b">
        <f>AND('Bewertung MB'!J14&lt;='Bewertung MB'!$D14,ISNUMBER('Bewertung MB'!J14))</f>
        <v>0</v>
      </c>
      <c r="G5" s="43" t="b">
        <f>AND('Bewertung MB'!K14&lt;='Bewertung MB'!$D14,ISNUMBER('Bewertung MB'!K14))</f>
        <v>0</v>
      </c>
      <c r="H5" s="43" t="b">
        <f>AND('Bewertung MB'!L14&lt;='Bewertung MB'!$D14,ISNUMBER('Bewertung MB'!L14))</f>
        <v>0</v>
      </c>
      <c r="I5" s="43" t="b">
        <f>AND('Bewertung MB'!M14&lt;='Bewertung MB'!$D14,ISNUMBER('Bewertung MB'!M14))</f>
        <v>0</v>
      </c>
      <c r="J5" s="43" t="b">
        <f>AND('Bewertung MB'!N14&lt;='Bewertung MB'!$D14,ISNUMBER('Bewertung MB'!N14))</f>
        <v>0</v>
      </c>
      <c r="K5" s="43" t="b">
        <f>AND('Bewertung MB'!O14&lt;='Bewertung MB'!$D14,ISNUMBER('Bewertung MB'!O14))</f>
        <v>0</v>
      </c>
      <c r="L5" s="43" t="b">
        <f>AND('Bewertung MB'!P14&lt;='Bewertung MB'!$D14,ISNUMBER('Bewertung MB'!P14))</f>
        <v>0</v>
      </c>
      <c r="M5" s="43" t="b">
        <f>AND('Bewertung MB'!Q14&lt;='Bewertung MB'!$D14,ISNUMBER('Bewertung MB'!Q14))</f>
        <v>0</v>
      </c>
      <c r="N5" s="43" t="b">
        <f>AND('Bewertung MB'!R14&lt;='Bewertung MB'!$D14,ISNUMBER('Bewertung MB'!R14))</f>
        <v>0</v>
      </c>
      <c r="O5" s="43" t="b">
        <f>AND('Bewertung MB'!S14&lt;='Bewertung MB'!$D14,ISNUMBER('Bewertung MB'!S14))</f>
        <v>0</v>
      </c>
    </row>
    <row r="6" spans="1:15" x14ac:dyDescent="0.2">
      <c r="A6" s="43" t="b">
        <f>AND('Bewertung MB'!E15&lt;='Bewertung MB'!$D15,ISNUMBER('Bewertung MB'!E15))</f>
        <v>0</v>
      </c>
      <c r="B6" s="43" t="b">
        <f>AND('Bewertung MB'!F15&lt;='Bewertung MB'!$D15,ISNUMBER('Bewertung MB'!F15))</f>
        <v>0</v>
      </c>
      <c r="C6" s="43" t="b">
        <f>AND('Bewertung MB'!G15&lt;='Bewertung MB'!$D15,ISNUMBER('Bewertung MB'!G15))</f>
        <v>0</v>
      </c>
      <c r="D6" s="43" t="b">
        <f>AND('Bewertung MB'!H15&lt;='Bewertung MB'!$D15,ISNUMBER('Bewertung MB'!H15))</f>
        <v>0</v>
      </c>
      <c r="E6" s="43" t="b">
        <f>AND('Bewertung MB'!I15&lt;='Bewertung MB'!$D15,ISNUMBER('Bewertung MB'!I15))</f>
        <v>0</v>
      </c>
      <c r="F6" s="43" t="b">
        <f>AND('Bewertung MB'!J15&lt;='Bewertung MB'!$D15,ISNUMBER('Bewertung MB'!J15))</f>
        <v>0</v>
      </c>
      <c r="G6" s="43" t="b">
        <f>AND('Bewertung MB'!K15&lt;='Bewertung MB'!$D15,ISNUMBER('Bewertung MB'!K15))</f>
        <v>0</v>
      </c>
      <c r="H6" s="43" t="b">
        <f>AND('Bewertung MB'!L15&lt;='Bewertung MB'!$D15,ISNUMBER('Bewertung MB'!L15))</f>
        <v>0</v>
      </c>
      <c r="I6" s="43" t="b">
        <f>AND('Bewertung MB'!M15&lt;='Bewertung MB'!$D15,ISNUMBER('Bewertung MB'!M15))</f>
        <v>0</v>
      </c>
      <c r="J6" s="43" t="b">
        <f>AND('Bewertung MB'!N15&lt;='Bewertung MB'!$D15,ISNUMBER('Bewertung MB'!N15))</f>
        <v>0</v>
      </c>
      <c r="K6" s="43" t="b">
        <f>AND('Bewertung MB'!O15&lt;='Bewertung MB'!$D15,ISNUMBER('Bewertung MB'!O15))</f>
        <v>0</v>
      </c>
      <c r="L6" s="43" t="b">
        <f>AND('Bewertung MB'!P15&lt;='Bewertung MB'!$D15,ISNUMBER('Bewertung MB'!P15))</f>
        <v>0</v>
      </c>
      <c r="M6" s="43" t="b">
        <f>AND('Bewertung MB'!Q15&lt;='Bewertung MB'!$D15,ISNUMBER('Bewertung MB'!Q15))</f>
        <v>0</v>
      </c>
      <c r="N6" s="43" t="b">
        <f>AND('Bewertung MB'!R15&lt;='Bewertung MB'!$D15,ISNUMBER('Bewertung MB'!R15))</f>
        <v>0</v>
      </c>
      <c r="O6" s="43" t="b">
        <f>AND('Bewertung MB'!S15&lt;='Bewertung MB'!$D15,ISNUMBER('Bewertung MB'!S15))</f>
        <v>0</v>
      </c>
    </row>
    <row r="7" spans="1:15" x14ac:dyDescent="0.2">
      <c r="A7" s="43" t="b">
        <f>AND('Bewertung MB'!E16&lt;='Bewertung MB'!$D16,ISNUMBER('Bewertung MB'!E16))</f>
        <v>0</v>
      </c>
      <c r="B7" s="43" t="b">
        <f>AND('Bewertung MB'!F16&lt;='Bewertung MB'!$D16,ISNUMBER('Bewertung MB'!F16))</f>
        <v>0</v>
      </c>
      <c r="C7" s="43" t="b">
        <f>AND('Bewertung MB'!G16&lt;='Bewertung MB'!$D16,ISNUMBER('Bewertung MB'!G16))</f>
        <v>0</v>
      </c>
      <c r="D7" s="43" t="b">
        <f>AND('Bewertung MB'!H16&lt;='Bewertung MB'!$D16,ISNUMBER('Bewertung MB'!H16))</f>
        <v>0</v>
      </c>
      <c r="E7" s="43" t="b">
        <f>AND('Bewertung MB'!I16&lt;='Bewertung MB'!$D16,ISNUMBER('Bewertung MB'!I16))</f>
        <v>0</v>
      </c>
      <c r="F7" s="43" t="b">
        <f>AND('Bewertung MB'!J16&lt;='Bewertung MB'!$D16,ISNUMBER('Bewertung MB'!J16))</f>
        <v>0</v>
      </c>
      <c r="G7" s="43" t="b">
        <f>AND('Bewertung MB'!K16&lt;='Bewertung MB'!$D16,ISNUMBER('Bewertung MB'!K16))</f>
        <v>0</v>
      </c>
      <c r="H7" s="43" t="b">
        <f>AND('Bewertung MB'!L16&lt;='Bewertung MB'!$D16,ISNUMBER('Bewertung MB'!L16))</f>
        <v>0</v>
      </c>
      <c r="I7" s="43" t="b">
        <f>AND('Bewertung MB'!M16&lt;='Bewertung MB'!$D16,ISNUMBER('Bewertung MB'!M16))</f>
        <v>0</v>
      </c>
      <c r="J7" s="43" t="b">
        <f>AND('Bewertung MB'!N16&lt;='Bewertung MB'!$D16,ISNUMBER('Bewertung MB'!N16))</f>
        <v>0</v>
      </c>
      <c r="K7" s="43" t="b">
        <f>AND('Bewertung MB'!O16&lt;='Bewertung MB'!$D16,ISNUMBER('Bewertung MB'!O16))</f>
        <v>0</v>
      </c>
      <c r="L7" s="43" t="b">
        <f>AND('Bewertung MB'!P16&lt;='Bewertung MB'!$D16,ISNUMBER('Bewertung MB'!P16))</f>
        <v>0</v>
      </c>
      <c r="M7" s="43" t="b">
        <f>AND('Bewertung MB'!Q16&lt;='Bewertung MB'!$D16,ISNUMBER('Bewertung MB'!Q16))</f>
        <v>0</v>
      </c>
      <c r="N7" s="43" t="b">
        <f>AND('Bewertung MB'!R16&lt;='Bewertung MB'!$D16,ISNUMBER('Bewertung MB'!R16))</f>
        <v>0</v>
      </c>
      <c r="O7" s="43" t="b">
        <f>AND('Bewertung MB'!S16&lt;='Bewertung MB'!$D16,ISNUMBER('Bewertung MB'!S16))</f>
        <v>0</v>
      </c>
    </row>
    <row r="8" spans="1:15" x14ac:dyDescent="0.2">
      <c r="A8" s="43" t="b">
        <f>AND('Bewertung MB'!E17&lt;='Bewertung MB'!$D17,ISNUMBER('Bewertung MB'!E17))</f>
        <v>0</v>
      </c>
      <c r="B8" s="43" t="b">
        <f>AND('Bewertung MB'!F17&lt;='Bewertung MB'!$D17,ISNUMBER('Bewertung MB'!F17))</f>
        <v>0</v>
      </c>
      <c r="C8" s="43" t="b">
        <f>AND('Bewertung MB'!G17&lt;='Bewertung MB'!$D17,ISNUMBER('Bewertung MB'!G17))</f>
        <v>0</v>
      </c>
      <c r="D8" s="43" t="b">
        <f>AND('Bewertung MB'!H17&lt;='Bewertung MB'!$D17,ISNUMBER('Bewertung MB'!H17))</f>
        <v>0</v>
      </c>
      <c r="E8" s="43" t="b">
        <f>AND('Bewertung MB'!I17&lt;='Bewertung MB'!$D17,ISNUMBER('Bewertung MB'!I17))</f>
        <v>0</v>
      </c>
      <c r="F8" s="43" t="b">
        <f>AND('Bewertung MB'!J17&lt;='Bewertung MB'!$D17,ISNUMBER('Bewertung MB'!J17))</f>
        <v>0</v>
      </c>
      <c r="G8" s="43" t="b">
        <f>AND('Bewertung MB'!K17&lt;='Bewertung MB'!$D17,ISNUMBER('Bewertung MB'!K17))</f>
        <v>0</v>
      </c>
      <c r="H8" s="43" t="b">
        <f>AND('Bewertung MB'!L17&lt;='Bewertung MB'!$D17,ISNUMBER('Bewertung MB'!L17))</f>
        <v>0</v>
      </c>
      <c r="I8" s="43" t="b">
        <f>AND('Bewertung MB'!M17&lt;='Bewertung MB'!$D17,ISNUMBER('Bewertung MB'!M17))</f>
        <v>0</v>
      </c>
      <c r="J8" s="43" t="b">
        <f>AND('Bewertung MB'!N17&lt;='Bewertung MB'!$D17,ISNUMBER('Bewertung MB'!N17))</f>
        <v>0</v>
      </c>
      <c r="K8" s="43" t="b">
        <f>AND('Bewertung MB'!O17&lt;='Bewertung MB'!$D17,ISNUMBER('Bewertung MB'!O17))</f>
        <v>0</v>
      </c>
      <c r="L8" s="43" t="b">
        <f>AND('Bewertung MB'!P17&lt;='Bewertung MB'!$D17,ISNUMBER('Bewertung MB'!P17))</f>
        <v>0</v>
      </c>
      <c r="M8" s="43" t="b">
        <f>AND('Bewertung MB'!Q17&lt;='Bewertung MB'!$D17,ISNUMBER('Bewertung MB'!Q17))</f>
        <v>0</v>
      </c>
      <c r="N8" s="43" t="b">
        <f>AND('Bewertung MB'!R17&lt;='Bewertung MB'!$D17,ISNUMBER('Bewertung MB'!R17))</f>
        <v>0</v>
      </c>
      <c r="O8" s="43" t="b">
        <f>AND('Bewertung MB'!S17&lt;='Bewertung MB'!$D17,ISNUMBER('Bewertung MB'!S17))</f>
        <v>0</v>
      </c>
    </row>
    <row r="9" spans="1:15" x14ac:dyDescent="0.2">
      <c r="A9" s="43" t="b">
        <f>AND('Bewertung MB'!E18&lt;='Bewertung MB'!$D18,ISNUMBER('Bewertung MB'!E18))</f>
        <v>0</v>
      </c>
      <c r="B9" s="43" t="b">
        <f>AND('Bewertung MB'!F18&lt;='Bewertung MB'!$D18,ISNUMBER('Bewertung MB'!F18))</f>
        <v>0</v>
      </c>
      <c r="C9" s="43" t="b">
        <f>AND('Bewertung MB'!G18&lt;='Bewertung MB'!$D18,ISNUMBER('Bewertung MB'!G18))</f>
        <v>0</v>
      </c>
      <c r="D9" s="43" t="b">
        <f>AND('Bewertung MB'!H18&lt;='Bewertung MB'!$D18,ISNUMBER('Bewertung MB'!H18))</f>
        <v>0</v>
      </c>
      <c r="E9" s="43" t="b">
        <f>AND('Bewertung MB'!I18&lt;='Bewertung MB'!$D18,ISNUMBER('Bewertung MB'!I18))</f>
        <v>0</v>
      </c>
      <c r="F9" s="43" t="b">
        <f>AND('Bewertung MB'!J18&lt;='Bewertung MB'!$D18,ISNUMBER('Bewertung MB'!J18))</f>
        <v>0</v>
      </c>
      <c r="G9" s="43" t="b">
        <f>AND('Bewertung MB'!K18&lt;='Bewertung MB'!$D18,ISNUMBER('Bewertung MB'!K18))</f>
        <v>0</v>
      </c>
      <c r="H9" s="43" t="b">
        <f>AND('Bewertung MB'!L18&lt;='Bewertung MB'!$D18,ISNUMBER('Bewertung MB'!L18))</f>
        <v>0</v>
      </c>
      <c r="I9" s="43" t="b">
        <f>AND('Bewertung MB'!M18&lt;='Bewertung MB'!$D18,ISNUMBER('Bewertung MB'!M18))</f>
        <v>0</v>
      </c>
      <c r="J9" s="43" t="b">
        <f>AND('Bewertung MB'!N18&lt;='Bewertung MB'!$D18,ISNUMBER('Bewertung MB'!N18))</f>
        <v>0</v>
      </c>
      <c r="K9" s="43" t="b">
        <f>AND('Bewertung MB'!O18&lt;='Bewertung MB'!$D18,ISNUMBER('Bewertung MB'!O18))</f>
        <v>0</v>
      </c>
      <c r="L9" s="43" t="b">
        <f>AND('Bewertung MB'!P18&lt;='Bewertung MB'!$D18,ISNUMBER('Bewertung MB'!P18))</f>
        <v>0</v>
      </c>
      <c r="M9" s="43" t="b">
        <f>AND('Bewertung MB'!Q18&lt;='Bewertung MB'!$D18,ISNUMBER('Bewertung MB'!Q18))</f>
        <v>0</v>
      </c>
      <c r="N9" s="43" t="b">
        <f>AND('Bewertung MB'!R18&lt;='Bewertung MB'!$D18,ISNUMBER('Bewertung MB'!R18))</f>
        <v>0</v>
      </c>
      <c r="O9" s="43" t="b">
        <f>AND('Bewertung MB'!S18&lt;='Bewertung MB'!$D18,ISNUMBER('Bewertung MB'!S18))</f>
        <v>0</v>
      </c>
    </row>
    <row r="10" spans="1:15" x14ac:dyDescent="0.2">
      <c r="A10" s="43" t="b">
        <f>AND('Bewertung MB'!E19&lt;='Bewertung MB'!$D19,ISNUMBER('Bewertung MB'!E19))</f>
        <v>0</v>
      </c>
      <c r="B10" s="43" t="b">
        <f>AND('Bewertung MB'!F19&lt;='Bewertung MB'!$D19,ISNUMBER('Bewertung MB'!F19))</f>
        <v>0</v>
      </c>
      <c r="C10" s="43" t="b">
        <f>AND('Bewertung MB'!G19&lt;='Bewertung MB'!$D19,ISNUMBER('Bewertung MB'!G19))</f>
        <v>0</v>
      </c>
      <c r="D10" s="43" t="b">
        <f>AND('Bewertung MB'!H19&lt;='Bewertung MB'!$D19,ISNUMBER('Bewertung MB'!H19))</f>
        <v>0</v>
      </c>
      <c r="E10" s="43" t="b">
        <f>AND('Bewertung MB'!I19&lt;='Bewertung MB'!$D19,ISNUMBER('Bewertung MB'!I19))</f>
        <v>0</v>
      </c>
      <c r="F10" s="43" t="b">
        <f>AND('Bewertung MB'!J19&lt;='Bewertung MB'!$D19,ISNUMBER('Bewertung MB'!J19))</f>
        <v>0</v>
      </c>
      <c r="G10" s="43" t="b">
        <f>AND('Bewertung MB'!K19&lt;='Bewertung MB'!$D19,ISNUMBER('Bewertung MB'!K19))</f>
        <v>0</v>
      </c>
      <c r="H10" s="43" t="b">
        <f>AND('Bewertung MB'!L19&lt;='Bewertung MB'!$D19,ISNUMBER('Bewertung MB'!L19))</f>
        <v>0</v>
      </c>
      <c r="I10" s="43" t="b">
        <f>AND('Bewertung MB'!M19&lt;='Bewertung MB'!$D19,ISNUMBER('Bewertung MB'!M19))</f>
        <v>0</v>
      </c>
      <c r="J10" s="43" t="b">
        <f>AND('Bewertung MB'!N19&lt;='Bewertung MB'!$D19,ISNUMBER('Bewertung MB'!N19))</f>
        <v>0</v>
      </c>
      <c r="K10" s="43" t="b">
        <f>AND('Bewertung MB'!O19&lt;='Bewertung MB'!$D19,ISNUMBER('Bewertung MB'!O19))</f>
        <v>0</v>
      </c>
      <c r="L10" s="43" t="b">
        <f>AND('Bewertung MB'!P19&lt;='Bewertung MB'!$D19,ISNUMBER('Bewertung MB'!P19))</f>
        <v>0</v>
      </c>
      <c r="M10" s="43" t="b">
        <f>AND('Bewertung MB'!Q19&lt;='Bewertung MB'!$D19,ISNUMBER('Bewertung MB'!Q19))</f>
        <v>0</v>
      </c>
      <c r="N10" s="43" t="b">
        <f>AND('Bewertung MB'!R19&lt;='Bewertung MB'!$D19,ISNUMBER('Bewertung MB'!R19))</f>
        <v>0</v>
      </c>
      <c r="O10" s="43" t="b">
        <f>AND('Bewertung MB'!S19&lt;='Bewertung MB'!$D19,ISNUMBER('Bewertung MB'!S19))</f>
        <v>0</v>
      </c>
    </row>
    <row r="11" spans="1:15" x14ac:dyDescent="0.2">
      <c r="A11" s="43" t="b">
        <f>AND('Bewertung MB'!E20&lt;='Bewertung MB'!$D20,ISNUMBER('Bewertung MB'!E20))</f>
        <v>0</v>
      </c>
      <c r="B11" s="43" t="b">
        <f>AND('Bewertung MB'!F20&lt;='Bewertung MB'!$D20,ISNUMBER('Bewertung MB'!F20))</f>
        <v>0</v>
      </c>
      <c r="C11" s="43" t="b">
        <f>AND('Bewertung MB'!G20&lt;='Bewertung MB'!$D20,ISNUMBER('Bewertung MB'!G20))</f>
        <v>0</v>
      </c>
      <c r="D11" s="43" t="b">
        <f>AND('Bewertung MB'!H20&lt;='Bewertung MB'!$D20,ISNUMBER('Bewertung MB'!H20))</f>
        <v>0</v>
      </c>
      <c r="E11" s="43" t="b">
        <f>AND('Bewertung MB'!I20&lt;='Bewertung MB'!$D20,ISNUMBER('Bewertung MB'!I20))</f>
        <v>0</v>
      </c>
      <c r="F11" s="43" t="b">
        <f>AND('Bewertung MB'!J20&lt;='Bewertung MB'!$D20,ISNUMBER('Bewertung MB'!J20))</f>
        <v>0</v>
      </c>
      <c r="G11" s="43" t="b">
        <f>AND('Bewertung MB'!K20&lt;='Bewertung MB'!$D20,ISNUMBER('Bewertung MB'!K20))</f>
        <v>0</v>
      </c>
      <c r="H11" s="43" t="b">
        <f>AND('Bewertung MB'!L20&lt;='Bewertung MB'!$D20,ISNUMBER('Bewertung MB'!L20))</f>
        <v>0</v>
      </c>
      <c r="I11" s="43" t="b">
        <f>AND('Bewertung MB'!M20&lt;='Bewertung MB'!$D20,ISNUMBER('Bewertung MB'!M20))</f>
        <v>0</v>
      </c>
      <c r="J11" s="43" t="b">
        <f>AND('Bewertung MB'!N20&lt;='Bewertung MB'!$D20,ISNUMBER('Bewertung MB'!N20))</f>
        <v>0</v>
      </c>
      <c r="K11" s="43" t="b">
        <f>AND('Bewertung MB'!O20&lt;='Bewertung MB'!$D20,ISNUMBER('Bewertung MB'!O20))</f>
        <v>0</v>
      </c>
      <c r="L11" s="43" t="b">
        <f>AND('Bewertung MB'!P20&lt;='Bewertung MB'!$D20,ISNUMBER('Bewertung MB'!P20))</f>
        <v>0</v>
      </c>
      <c r="M11" s="43" t="b">
        <f>AND('Bewertung MB'!Q20&lt;='Bewertung MB'!$D20,ISNUMBER('Bewertung MB'!Q20))</f>
        <v>0</v>
      </c>
      <c r="N11" s="43" t="b">
        <f>AND('Bewertung MB'!R20&lt;='Bewertung MB'!$D20,ISNUMBER('Bewertung MB'!R20))</f>
        <v>0</v>
      </c>
      <c r="O11" s="43" t="b">
        <f>AND('Bewertung MB'!S20&lt;='Bewertung MB'!$D20,ISNUMBER('Bewertung MB'!S20))</f>
        <v>0</v>
      </c>
    </row>
    <row r="12" spans="1:15" x14ac:dyDescent="0.2">
      <c r="A12" s="43" t="b">
        <f>AND('Bewertung MB'!E21&lt;='Bewertung MB'!$D21,ISNUMBER('Bewertung MB'!E21))</f>
        <v>0</v>
      </c>
      <c r="B12" s="43" t="b">
        <f>AND('Bewertung MB'!F21&lt;='Bewertung MB'!$D21,ISNUMBER('Bewertung MB'!F21))</f>
        <v>0</v>
      </c>
      <c r="C12" s="43" t="b">
        <f>AND('Bewertung MB'!G21&lt;='Bewertung MB'!$D21,ISNUMBER('Bewertung MB'!G21))</f>
        <v>0</v>
      </c>
      <c r="D12" s="43" t="b">
        <f>AND('Bewertung MB'!H21&lt;='Bewertung MB'!$D21,ISNUMBER('Bewertung MB'!H21))</f>
        <v>0</v>
      </c>
      <c r="E12" s="43" t="b">
        <f>AND('Bewertung MB'!I21&lt;='Bewertung MB'!$D21,ISNUMBER('Bewertung MB'!I21))</f>
        <v>0</v>
      </c>
      <c r="F12" s="43" t="b">
        <f>AND('Bewertung MB'!J21&lt;='Bewertung MB'!$D21,ISNUMBER('Bewertung MB'!J21))</f>
        <v>0</v>
      </c>
      <c r="G12" s="43" t="b">
        <f>AND('Bewertung MB'!K21&lt;='Bewertung MB'!$D21,ISNUMBER('Bewertung MB'!K21))</f>
        <v>0</v>
      </c>
      <c r="H12" s="43" t="b">
        <f>AND('Bewertung MB'!L21&lt;='Bewertung MB'!$D21,ISNUMBER('Bewertung MB'!L21))</f>
        <v>0</v>
      </c>
      <c r="I12" s="43" t="b">
        <f>AND('Bewertung MB'!M21&lt;='Bewertung MB'!$D21,ISNUMBER('Bewertung MB'!M21))</f>
        <v>0</v>
      </c>
      <c r="J12" s="43" t="b">
        <f>AND('Bewertung MB'!N21&lt;='Bewertung MB'!$D21,ISNUMBER('Bewertung MB'!N21))</f>
        <v>0</v>
      </c>
      <c r="K12" s="43" t="b">
        <f>AND('Bewertung MB'!O21&lt;='Bewertung MB'!$D21,ISNUMBER('Bewertung MB'!O21))</f>
        <v>0</v>
      </c>
      <c r="L12" s="43" t="b">
        <f>AND('Bewertung MB'!P21&lt;='Bewertung MB'!$D21,ISNUMBER('Bewertung MB'!P21))</f>
        <v>0</v>
      </c>
      <c r="M12" s="43" t="b">
        <f>AND('Bewertung MB'!Q21&lt;='Bewertung MB'!$D21,ISNUMBER('Bewertung MB'!Q21))</f>
        <v>0</v>
      </c>
      <c r="N12" s="43" t="b">
        <f>AND('Bewertung MB'!R21&lt;='Bewertung MB'!$D21,ISNUMBER('Bewertung MB'!R21))</f>
        <v>0</v>
      </c>
      <c r="O12" s="43" t="b">
        <f>AND('Bewertung MB'!S21&lt;='Bewertung MB'!$D21,ISNUMBER('Bewertung MB'!S21))</f>
        <v>0</v>
      </c>
    </row>
    <row r="13" spans="1:15" x14ac:dyDescent="0.2">
      <c r="A13" s="43" t="b">
        <f>AND('Bewertung MB'!E22&lt;='Bewertung MB'!$D22,ISNUMBER('Bewertung MB'!E22))</f>
        <v>0</v>
      </c>
      <c r="B13" s="43" t="b">
        <f>AND('Bewertung MB'!F22&lt;='Bewertung MB'!$D22,ISNUMBER('Bewertung MB'!F22))</f>
        <v>0</v>
      </c>
      <c r="C13" s="43" t="b">
        <f>AND('Bewertung MB'!G22&lt;='Bewertung MB'!$D22,ISNUMBER('Bewertung MB'!G22))</f>
        <v>0</v>
      </c>
      <c r="D13" s="43" t="b">
        <f>AND('Bewertung MB'!H22&lt;='Bewertung MB'!$D22,ISNUMBER('Bewertung MB'!H22))</f>
        <v>0</v>
      </c>
      <c r="E13" s="43" t="b">
        <f>AND('Bewertung MB'!I22&lt;='Bewertung MB'!$D22,ISNUMBER('Bewertung MB'!I22))</f>
        <v>0</v>
      </c>
      <c r="F13" s="43" t="b">
        <f>AND('Bewertung MB'!J22&lt;='Bewertung MB'!$D22,ISNUMBER('Bewertung MB'!J22))</f>
        <v>0</v>
      </c>
      <c r="G13" s="43" t="b">
        <f>AND('Bewertung MB'!K22&lt;='Bewertung MB'!$D22,ISNUMBER('Bewertung MB'!K22))</f>
        <v>0</v>
      </c>
      <c r="H13" s="43" t="b">
        <f>AND('Bewertung MB'!L22&lt;='Bewertung MB'!$D22,ISNUMBER('Bewertung MB'!L22))</f>
        <v>0</v>
      </c>
      <c r="I13" s="43" t="b">
        <f>AND('Bewertung MB'!M22&lt;='Bewertung MB'!$D22,ISNUMBER('Bewertung MB'!M22))</f>
        <v>0</v>
      </c>
      <c r="J13" s="43" t="b">
        <f>AND('Bewertung MB'!N22&lt;='Bewertung MB'!$D22,ISNUMBER('Bewertung MB'!N22))</f>
        <v>0</v>
      </c>
      <c r="K13" s="43" t="b">
        <f>AND('Bewertung MB'!O22&lt;='Bewertung MB'!$D22,ISNUMBER('Bewertung MB'!O22))</f>
        <v>0</v>
      </c>
      <c r="L13" s="43" t="b">
        <f>AND('Bewertung MB'!P22&lt;='Bewertung MB'!$D22,ISNUMBER('Bewertung MB'!P22))</f>
        <v>0</v>
      </c>
      <c r="M13" s="43" t="b">
        <f>AND('Bewertung MB'!Q22&lt;='Bewertung MB'!$D22,ISNUMBER('Bewertung MB'!Q22))</f>
        <v>0</v>
      </c>
      <c r="N13" s="43" t="b">
        <f>AND('Bewertung MB'!R22&lt;='Bewertung MB'!$D22,ISNUMBER('Bewertung MB'!R22))</f>
        <v>0</v>
      </c>
      <c r="O13" s="43" t="b">
        <f>AND('Bewertung MB'!S22&lt;='Bewertung MB'!$D22,ISNUMBER('Bewertung MB'!S22))</f>
        <v>0</v>
      </c>
    </row>
    <row r="14" spans="1:15" x14ac:dyDescent="0.2">
      <c r="A14" s="43" t="b">
        <f>AND('Bewertung MB'!E23&lt;='Bewertung MB'!$D23,ISNUMBER('Bewertung MB'!E23))</f>
        <v>0</v>
      </c>
      <c r="B14" s="43" t="b">
        <f>AND('Bewertung MB'!F23&lt;='Bewertung MB'!$D23,ISNUMBER('Bewertung MB'!F23))</f>
        <v>0</v>
      </c>
      <c r="C14" s="43" t="b">
        <f>AND('Bewertung MB'!G23&lt;='Bewertung MB'!$D23,ISNUMBER('Bewertung MB'!G23))</f>
        <v>0</v>
      </c>
      <c r="D14" s="43" t="b">
        <f>AND('Bewertung MB'!H23&lt;='Bewertung MB'!$D23,ISNUMBER('Bewertung MB'!H23))</f>
        <v>0</v>
      </c>
      <c r="E14" s="43" t="b">
        <f>AND('Bewertung MB'!I23&lt;='Bewertung MB'!$D23,ISNUMBER('Bewertung MB'!I23))</f>
        <v>0</v>
      </c>
      <c r="F14" s="43" t="b">
        <f>AND('Bewertung MB'!J23&lt;='Bewertung MB'!$D23,ISNUMBER('Bewertung MB'!J23))</f>
        <v>0</v>
      </c>
      <c r="G14" s="43" t="b">
        <f>AND('Bewertung MB'!K23&lt;='Bewertung MB'!$D23,ISNUMBER('Bewertung MB'!K23))</f>
        <v>0</v>
      </c>
      <c r="H14" s="43" t="b">
        <f>AND('Bewertung MB'!L23&lt;='Bewertung MB'!$D23,ISNUMBER('Bewertung MB'!L23))</f>
        <v>0</v>
      </c>
      <c r="I14" s="43" t="b">
        <f>AND('Bewertung MB'!M23&lt;='Bewertung MB'!$D23,ISNUMBER('Bewertung MB'!M23))</f>
        <v>0</v>
      </c>
      <c r="J14" s="43" t="b">
        <f>AND('Bewertung MB'!N23&lt;='Bewertung MB'!$D23,ISNUMBER('Bewertung MB'!N23))</f>
        <v>0</v>
      </c>
      <c r="K14" s="43" t="b">
        <f>AND('Bewertung MB'!O23&lt;='Bewertung MB'!$D23,ISNUMBER('Bewertung MB'!O23))</f>
        <v>0</v>
      </c>
      <c r="L14" s="43" t="b">
        <f>AND('Bewertung MB'!P23&lt;='Bewertung MB'!$D23,ISNUMBER('Bewertung MB'!P23))</f>
        <v>0</v>
      </c>
      <c r="M14" s="43" t="b">
        <f>AND('Bewertung MB'!Q23&lt;='Bewertung MB'!$D23,ISNUMBER('Bewertung MB'!Q23))</f>
        <v>0</v>
      </c>
      <c r="N14" s="43" t="b">
        <f>AND('Bewertung MB'!R23&lt;='Bewertung MB'!$D23,ISNUMBER('Bewertung MB'!R23))</f>
        <v>0</v>
      </c>
      <c r="O14" s="43" t="b">
        <f>AND('Bewertung MB'!S23&lt;='Bewertung MB'!$D23,ISNUMBER('Bewertung MB'!S23))</f>
        <v>0</v>
      </c>
    </row>
    <row r="15" spans="1:15" x14ac:dyDescent="0.2">
      <c r="A15" s="43" t="b">
        <f>AND('Bewertung MB'!E24&lt;='Bewertung MB'!$D24,ISNUMBER('Bewertung MB'!E24))</f>
        <v>0</v>
      </c>
      <c r="B15" s="43" t="b">
        <f>AND('Bewertung MB'!F24&lt;='Bewertung MB'!$D24,ISNUMBER('Bewertung MB'!F24))</f>
        <v>0</v>
      </c>
      <c r="C15" s="43" t="b">
        <f>AND('Bewertung MB'!G24&lt;='Bewertung MB'!$D24,ISNUMBER('Bewertung MB'!G24))</f>
        <v>0</v>
      </c>
      <c r="D15" s="43" t="b">
        <f>AND('Bewertung MB'!H24&lt;='Bewertung MB'!$D24,ISNUMBER('Bewertung MB'!H24))</f>
        <v>0</v>
      </c>
      <c r="E15" s="43" t="b">
        <f>AND('Bewertung MB'!I24&lt;='Bewertung MB'!$D24,ISNUMBER('Bewertung MB'!I24))</f>
        <v>0</v>
      </c>
      <c r="F15" s="43" t="b">
        <f>AND('Bewertung MB'!J24&lt;='Bewertung MB'!$D24,ISNUMBER('Bewertung MB'!J24))</f>
        <v>0</v>
      </c>
      <c r="G15" s="43" t="b">
        <f>AND('Bewertung MB'!K24&lt;='Bewertung MB'!$D24,ISNUMBER('Bewertung MB'!K24))</f>
        <v>0</v>
      </c>
      <c r="H15" s="43" t="b">
        <f>AND('Bewertung MB'!L24&lt;='Bewertung MB'!$D24,ISNUMBER('Bewertung MB'!L24))</f>
        <v>0</v>
      </c>
      <c r="I15" s="43" t="b">
        <f>AND('Bewertung MB'!M24&lt;='Bewertung MB'!$D24,ISNUMBER('Bewertung MB'!M24))</f>
        <v>0</v>
      </c>
      <c r="J15" s="43" t="b">
        <f>AND('Bewertung MB'!N24&lt;='Bewertung MB'!$D24,ISNUMBER('Bewertung MB'!N24))</f>
        <v>0</v>
      </c>
      <c r="K15" s="43" t="b">
        <f>AND('Bewertung MB'!O24&lt;='Bewertung MB'!$D24,ISNUMBER('Bewertung MB'!O24))</f>
        <v>0</v>
      </c>
      <c r="L15" s="43" t="b">
        <f>AND('Bewertung MB'!P24&lt;='Bewertung MB'!$D24,ISNUMBER('Bewertung MB'!P24))</f>
        <v>0</v>
      </c>
      <c r="M15" s="43" t="b">
        <f>AND('Bewertung MB'!Q24&lt;='Bewertung MB'!$D24,ISNUMBER('Bewertung MB'!Q24))</f>
        <v>0</v>
      </c>
      <c r="N15" s="43" t="b">
        <f>AND('Bewertung MB'!R24&lt;='Bewertung MB'!$D24,ISNUMBER('Bewertung MB'!R24))</f>
        <v>0</v>
      </c>
      <c r="O15" s="43" t="b">
        <f>AND('Bewertung MB'!S24&lt;='Bewertung MB'!$D24,ISNUMBER('Bewertung MB'!S24))</f>
        <v>0</v>
      </c>
    </row>
    <row r="16" spans="1:15" x14ac:dyDescent="0.2">
      <c r="A16" s="43" t="b">
        <f>AND('Bewertung MB'!E25&lt;='Bewertung MB'!$D25,ISNUMBER('Bewertung MB'!E25))</f>
        <v>0</v>
      </c>
      <c r="B16" s="43" t="b">
        <f>AND('Bewertung MB'!F25&lt;='Bewertung MB'!$D25,ISNUMBER('Bewertung MB'!F25))</f>
        <v>0</v>
      </c>
      <c r="C16" s="43" t="b">
        <f>AND('Bewertung MB'!G25&lt;='Bewertung MB'!$D25,ISNUMBER('Bewertung MB'!G25))</f>
        <v>0</v>
      </c>
      <c r="D16" s="43" t="b">
        <f>AND('Bewertung MB'!H25&lt;='Bewertung MB'!$D25,ISNUMBER('Bewertung MB'!H25))</f>
        <v>0</v>
      </c>
      <c r="E16" s="43" t="b">
        <f>AND('Bewertung MB'!I25&lt;='Bewertung MB'!$D25,ISNUMBER('Bewertung MB'!I25))</f>
        <v>0</v>
      </c>
      <c r="F16" s="43" t="b">
        <f>AND('Bewertung MB'!J25&lt;='Bewertung MB'!$D25,ISNUMBER('Bewertung MB'!J25))</f>
        <v>0</v>
      </c>
      <c r="G16" s="43" t="b">
        <f>AND('Bewertung MB'!K25&lt;='Bewertung MB'!$D25,ISNUMBER('Bewertung MB'!K25))</f>
        <v>0</v>
      </c>
      <c r="H16" s="43" t="b">
        <f>AND('Bewertung MB'!L25&lt;='Bewertung MB'!$D25,ISNUMBER('Bewertung MB'!L25))</f>
        <v>0</v>
      </c>
      <c r="I16" s="43" t="b">
        <f>AND('Bewertung MB'!M25&lt;='Bewertung MB'!$D25,ISNUMBER('Bewertung MB'!M25))</f>
        <v>0</v>
      </c>
      <c r="J16" s="43" t="b">
        <f>AND('Bewertung MB'!N25&lt;='Bewertung MB'!$D25,ISNUMBER('Bewertung MB'!N25))</f>
        <v>0</v>
      </c>
      <c r="K16" s="43" t="b">
        <f>AND('Bewertung MB'!O25&lt;='Bewertung MB'!$D25,ISNUMBER('Bewertung MB'!O25))</f>
        <v>0</v>
      </c>
      <c r="L16" s="43" t="b">
        <f>AND('Bewertung MB'!P25&lt;='Bewertung MB'!$D25,ISNUMBER('Bewertung MB'!P25))</f>
        <v>0</v>
      </c>
      <c r="M16" s="43" t="b">
        <f>AND('Bewertung MB'!Q25&lt;='Bewertung MB'!$D25,ISNUMBER('Bewertung MB'!Q25))</f>
        <v>0</v>
      </c>
      <c r="N16" s="43" t="b">
        <f>AND('Bewertung MB'!R25&lt;='Bewertung MB'!$D25,ISNUMBER('Bewertung MB'!R25))</f>
        <v>0</v>
      </c>
      <c r="O16" s="43" t="b">
        <f>AND('Bewertung MB'!S25&lt;='Bewertung MB'!$D25,ISNUMBER('Bewertung MB'!S25))</f>
        <v>0</v>
      </c>
    </row>
    <row r="17" spans="1:15" x14ac:dyDescent="0.2">
      <c r="A17" s="43" t="b">
        <f>AND('Bewertung MB'!E26&lt;='Bewertung MB'!$D26,ISNUMBER('Bewertung MB'!E26))</f>
        <v>0</v>
      </c>
      <c r="B17" s="43" t="b">
        <f>AND('Bewertung MB'!F26&lt;='Bewertung MB'!$D26,ISNUMBER('Bewertung MB'!F26))</f>
        <v>0</v>
      </c>
      <c r="C17" s="43" t="b">
        <f>AND('Bewertung MB'!G26&lt;='Bewertung MB'!$D26,ISNUMBER('Bewertung MB'!G26))</f>
        <v>0</v>
      </c>
      <c r="D17" s="43" t="b">
        <f>AND('Bewertung MB'!H26&lt;='Bewertung MB'!$D26,ISNUMBER('Bewertung MB'!H26))</f>
        <v>0</v>
      </c>
      <c r="E17" s="43" t="b">
        <f>AND('Bewertung MB'!I26&lt;='Bewertung MB'!$D26,ISNUMBER('Bewertung MB'!I26))</f>
        <v>0</v>
      </c>
      <c r="F17" s="43" t="b">
        <f>AND('Bewertung MB'!J26&lt;='Bewertung MB'!$D26,ISNUMBER('Bewertung MB'!J26))</f>
        <v>0</v>
      </c>
      <c r="G17" s="43" t="b">
        <f>AND('Bewertung MB'!K26&lt;='Bewertung MB'!$D26,ISNUMBER('Bewertung MB'!K26))</f>
        <v>0</v>
      </c>
      <c r="H17" s="43" t="b">
        <f>AND('Bewertung MB'!L26&lt;='Bewertung MB'!$D26,ISNUMBER('Bewertung MB'!L26))</f>
        <v>0</v>
      </c>
      <c r="I17" s="43" t="b">
        <f>AND('Bewertung MB'!M26&lt;='Bewertung MB'!$D26,ISNUMBER('Bewertung MB'!M26))</f>
        <v>0</v>
      </c>
      <c r="J17" s="43" t="b">
        <f>AND('Bewertung MB'!N26&lt;='Bewertung MB'!$D26,ISNUMBER('Bewertung MB'!N26))</f>
        <v>0</v>
      </c>
      <c r="K17" s="43" t="b">
        <f>AND('Bewertung MB'!O26&lt;='Bewertung MB'!$D26,ISNUMBER('Bewertung MB'!O26))</f>
        <v>0</v>
      </c>
      <c r="L17" s="43" t="b">
        <f>AND('Bewertung MB'!P26&lt;='Bewertung MB'!$D26,ISNUMBER('Bewertung MB'!P26))</f>
        <v>0</v>
      </c>
      <c r="M17" s="43" t="b">
        <f>AND('Bewertung MB'!Q26&lt;='Bewertung MB'!$D26,ISNUMBER('Bewertung MB'!Q26))</f>
        <v>0</v>
      </c>
      <c r="N17" s="43" t="b">
        <f>AND('Bewertung MB'!R26&lt;='Bewertung MB'!$D26,ISNUMBER('Bewertung MB'!R26))</f>
        <v>0</v>
      </c>
      <c r="O17" s="43" t="b">
        <f>AND('Bewertung MB'!S26&lt;='Bewertung MB'!$D26,ISNUMBER('Bewertung MB'!S26))</f>
        <v>0</v>
      </c>
    </row>
    <row r="18" spans="1:15" x14ac:dyDescent="0.2">
      <c r="A18" s="43" t="b">
        <f>AND('Bewertung MB'!E27&lt;='Bewertung MB'!$D27,ISNUMBER('Bewertung MB'!E27))</f>
        <v>0</v>
      </c>
      <c r="B18" s="43" t="b">
        <f>AND('Bewertung MB'!F27&lt;='Bewertung MB'!$D27,ISNUMBER('Bewertung MB'!F27))</f>
        <v>0</v>
      </c>
      <c r="C18" s="43" t="b">
        <f>AND('Bewertung MB'!G27&lt;='Bewertung MB'!$D27,ISNUMBER('Bewertung MB'!G27))</f>
        <v>0</v>
      </c>
      <c r="D18" s="43" t="b">
        <f>AND('Bewertung MB'!H27&lt;='Bewertung MB'!$D27,ISNUMBER('Bewertung MB'!H27))</f>
        <v>0</v>
      </c>
      <c r="E18" s="43" t="b">
        <f>AND('Bewertung MB'!I27&lt;='Bewertung MB'!$D27,ISNUMBER('Bewertung MB'!I27))</f>
        <v>0</v>
      </c>
      <c r="F18" s="43" t="b">
        <f>AND('Bewertung MB'!J27&lt;='Bewertung MB'!$D27,ISNUMBER('Bewertung MB'!J27))</f>
        <v>0</v>
      </c>
      <c r="G18" s="43" t="b">
        <f>AND('Bewertung MB'!K27&lt;='Bewertung MB'!$D27,ISNUMBER('Bewertung MB'!K27))</f>
        <v>0</v>
      </c>
      <c r="H18" s="43" t="b">
        <f>AND('Bewertung MB'!L27&lt;='Bewertung MB'!$D27,ISNUMBER('Bewertung MB'!L27))</f>
        <v>0</v>
      </c>
      <c r="I18" s="43" t="b">
        <f>AND('Bewertung MB'!M27&lt;='Bewertung MB'!$D27,ISNUMBER('Bewertung MB'!M27))</f>
        <v>0</v>
      </c>
      <c r="J18" s="43" t="b">
        <f>AND('Bewertung MB'!N27&lt;='Bewertung MB'!$D27,ISNUMBER('Bewertung MB'!N27))</f>
        <v>0</v>
      </c>
      <c r="K18" s="43" t="b">
        <f>AND('Bewertung MB'!O27&lt;='Bewertung MB'!$D27,ISNUMBER('Bewertung MB'!O27))</f>
        <v>0</v>
      </c>
      <c r="L18" s="43" t="b">
        <f>AND('Bewertung MB'!P27&lt;='Bewertung MB'!$D27,ISNUMBER('Bewertung MB'!P27))</f>
        <v>0</v>
      </c>
      <c r="M18" s="43" t="b">
        <f>AND('Bewertung MB'!Q27&lt;='Bewertung MB'!$D27,ISNUMBER('Bewertung MB'!Q27))</f>
        <v>0</v>
      </c>
      <c r="N18" s="43" t="b">
        <f>AND('Bewertung MB'!R27&lt;='Bewertung MB'!$D27,ISNUMBER('Bewertung MB'!R27))</f>
        <v>0</v>
      </c>
      <c r="O18" s="43" t="b">
        <f>AND('Bewertung MB'!S27&lt;='Bewertung MB'!$D27,ISNUMBER('Bewertung MB'!S27))</f>
        <v>0</v>
      </c>
    </row>
    <row r="19" spans="1:15" x14ac:dyDescent="0.2">
      <c r="A19" s="43" t="b">
        <f>AND('Bewertung MB'!E28&lt;='Bewertung MB'!$D28,ISNUMBER('Bewertung MB'!E28))</f>
        <v>0</v>
      </c>
      <c r="B19" s="43" t="b">
        <f>AND('Bewertung MB'!F28&lt;='Bewertung MB'!$D28,ISNUMBER('Bewertung MB'!F28))</f>
        <v>0</v>
      </c>
      <c r="C19" s="43" t="b">
        <f>AND('Bewertung MB'!G28&lt;='Bewertung MB'!$D28,ISNUMBER('Bewertung MB'!G28))</f>
        <v>0</v>
      </c>
      <c r="D19" s="43" t="b">
        <f>AND('Bewertung MB'!H28&lt;='Bewertung MB'!$D28,ISNUMBER('Bewertung MB'!H28))</f>
        <v>0</v>
      </c>
      <c r="E19" s="43" t="b">
        <f>AND('Bewertung MB'!I28&lt;='Bewertung MB'!$D28,ISNUMBER('Bewertung MB'!I28))</f>
        <v>0</v>
      </c>
      <c r="F19" s="43" t="b">
        <f>AND('Bewertung MB'!J28&lt;='Bewertung MB'!$D28,ISNUMBER('Bewertung MB'!J28))</f>
        <v>0</v>
      </c>
      <c r="G19" s="43" t="b">
        <f>AND('Bewertung MB'!K28&lt;='Bewertung MB'!$D28,ISNUMBER('Bewertung MB'!K28))</f>
        <v>0</v>
      </c>
      <c r="H19" s="43" t="b">
        <f>AND('Bewertung MB'!L28&lt;='Bewertung MB'!$D28,ISNUMBER('Bewertung MB'!L28))</f>
        <v>0</v>
      </c>
      <c r="I19" s="43" t="b">
        <f>AND('Bewertung MB'!M28&lt;='Bewertung MB'!$D28,ISNUMBER('Bewertung MB'!M28))</f>
        <v>0</v>
      </c>
      <c r="J19" s="43" t="b">
        <f>AND('Bewertung MB'!N28&lt;='Bewertung MB'!$D28,ISNUMBER('Bewertung MB'!N28))</f>
        <v>0</v>
      </c>
      <c r="K19" s="43" t="b">
        <f>AND('Bewertung MB'!O28&lt;='Bewertung MB'!$D28,ISNUMBER('Bewertung MB'!O28))</f>
        <v>0</v>
      </c>
      <c r="L19" s="43" t="b">
        <f>AND('Bewertung MB'!P28&lt;='Bewertung MB'!$D28,ISNUMBER('Bewertung MB'!P28))</f>
        <v>0</v>
      </c>
      <c r="M19" s="43" t="b">
        <f>AND('Bewertung MB'!Q28&lt;='Bewertung MB'!$D28,ISNUMBER('Bewertung MB'!Q28))</f>
        <v>0</v>
      </c>
      <c r="N19" s="43" t="b">
        <f>AND('Bewertung MB'!R28&lt;='Bewertung MB'!$D28,ISNUMBER('Bewertung MB'!R28))</f>
        <v>0</v>
      </c>
      <c r="O19" s="43" t="b">
        <f>AND('Bewertung MB'!S28&lt;='Bewertung MB'!$D28,ISNUMBER('Bewertung MB'!S28))</f>
        <v>0</v>
      </c>
    </row>
    <row r="20" spans="1:15" x14ac:dyDescent="0.2">
      <c r="A20" s="43" t="b">
        <f>AND('Bewertung MB'!E29&lt;='Bewertung MB'!$D29,ISNUMBER('Bewertung MB'!E29))</f>
        <v>0</v>
      </c>
      <c r="B20" s="43" t="b">
        <f>AND('Bewertung MB'!F29&lt;='Bewertung MB'!$D29,ISNUMBER('Bewertung MB'!F29))</f>
        <v>0</v>
      </c>
      <c r="C20" s="43" t="b">
        <f>AND('Bewertung MB'!G29&lt;='Bewertung MB'!$D29,ISNUMBER('Bewertung MB'!G29))</f>
        <v>0</v>
      </c>
      <c r="D20" s="43" t="b">
        <f>AND('Bewertung MB'!H29&lt;='Bewertung MB'!$D29,ISNUMBER('Bewertung MB'!H29))</f>
        <v>0</v>
      </c>
      <c r="E20" s="43" t="b">
        <f>AND('Bewertung MB'!I29&lt;='Bewertung MB'!$D29,ISNUMBER('Bewertung MB'!I29))</f>
        <v>0</v>
      </c>
      <c r="F20" s="43" t="b">
        <f>AND('Bewertung MB'!J29&lt;='Bewertung MB'!$D29,ISNUMBER('Bewertung MB'!J29))</f>
        <v>0</v>
      </c>
      <c r="G20" s="43" t="b">
        <f>AND('Bewertung MB'!K29&lt;='Bewertung MB'!$D29,ISNUMBER('Bewertung MB'!K29))</f>
        <v>0</v>
      </c>
      <c r="H20" s="43" t="b">
        <f>AND('Bewertung MB'!L29&lt;='Bewertung MB'!$D29,ISNUMBER('Bewertung MB'!L29))</f>
        <v>0</v>
      </c>
      <c r="I20" s="43" t="b">
        <f>AND('Bewertung MB'!M29&lt;='Bewertung MB'!$D29,ISNUMBER('Bewertung MB'!M29))</f>
        <v>0</v>
      </c>
      <c r="J20" s="43" t="b">
        <f>AND('Bewertung MB'!N29&lt;='Bewertung MB'!$D29,ISNUMBER('Bewertung MB'!N29))</f>
        <v>0</v>
      </c>
      <c r="K20" s="43" t="b">
        <f>AND('Bewertung MB'!O29&lt;='Bewertung MB'!$D29,ISNUMBER('Bewertung MB'!O29))</f>
        <v>0</v>
      </c>
      <c r="L20" s="43" t="b">
        <f>AND('Bewertung MB'!P29&lt;='Bewertung MB'!$D29,ISNUMBER('Bewertung MB'!P29))</f>
        <v>0</v>
      </c>
      <c r="M20" s="43" t="b">
        <f>AND('Bewertung MB'!Q29&lt;='Bewertung MB'!$D29,ISNUMBER('Bewertung MB'!Q29))</f>
        <v>0</v>
      </c>
      <c r="N20" s="43" t="b">
        <f>AND('Bewertung MB'!R29&lt;='Bewertung MB'!$D29,ISNUMBER('Bewertung MB'!R29))</f>
        <v>0</v>
      </c>
      <c r="O20" s="43" t="b">
        <f>AND('Bewertung MB'!S29&lt;='Bewertung MB'!$D29,ISNUMBER('Bewertung MB'!S29))</f>
        <v>0</v>
      </c>
    </row>
    <row r="21" spans="1:15" x14ac:dyDescent="0.2">
      <c r="A21" s="43" t="b">
        <f>AND('Bewertung MB'!E30&lt;='Bewertung MB'!$D30,ISNUMBER('Bewertung MB'!E30))</f>
        <v>0</v>
      </c>
      <c r="B21" s="43" t="b">
        <f>AND('Bewertung MB'!F30&lt;='Bewertung MB'!$D30,ISNUMBER('Bewertung MB'!F30))</f>
        <v>0</v>
      </c>
      <c r="C21" s="43" t="b">
        <f>AND('Bewertung MB'!G30&lt;='Bewertung MB'!$D30,ISNUMBER('Bewertung MB'!G30))</f>
        <v>0</v>
      </c>
      <c r="D21" s="43" t="b">
        <f>AND('Bewertung MB'!H30&lt;='Bewertung MB'!$D30,ISNUMBER('Bewertung MB'!H30))</f>
        <v>0</v>
      </c>
      <c r="E21" s="43" t="b">
        <f>AND('Bewertung MB'!I30&lt;='Bewertung MB'!$D30,ISNUMBER('Bewertung MB'!I30))</f>
        <v>0</v>
      </c>
      <c r="F21" s="43" t="b">
        <f>AND('Bewertung MB'!J30&lt;='Bewertung MB'!$D30,ISNUMBER('Bewertung MB'!J30))</f>
        <v>0</v>
      </c>
      <c r="G21" s="43" t="b">
        <f>AND('Bewertung MB'!K30&lt;='Bewertung MB'!$D30,ISNUMBER('Bewertung MB'!K30))</f>
        <v>0</v>
      </c>
      <c r="H21" s="43" t="b">
        <f>AND('Bewertung MB'!L30&lt;='Bewertung MB'!$D30,ISNUMBER('Bewertung MB'!L30))</f>
        <v>0</v>
      </c>
      <c r="I21" s="43" t="b">
        <f>AND('Bewertung MB'!M30&lt;='Bewertung MB'!$D30,ISNUMBER('Bewertung MB'!M30))</f>
        <v>0</v>
      </c>
      <c r="J21" s="43" t="b">
        <f>AND('Bewertung MB'!N30&lt;='Bewertung MB'!$D30,ISNUMBER('Bewertung MB'!N30))</f>
        <v>0</v>
      </c>
      <c r="K21" s="43" t="b">
        <f>AND('Bewertung MB'!O30&lt;='Bewertung MB'!$D30,ISNUMBER('Bewertung MB'!O30))</f>
        <v>0</v>
      </c>
      <c r="L21" s="43" t="b">
        <f>AND('Bewertung MB'!P30&lt;='Bewertung MB'!$D30,ISNUMBER('Bewertung MB'!P30))</f>
        <v>0</v>
      </c>
      <c r="M21" s="43" t="b">
        <f>AND('Bewertung MB'!Q30&lt;='Bewertung MB'!$D30,ISNUMBER('Bewertung MB'!Q30))</f>
        <v>0</v>
      </c>
      <c r="N21" s="43" t="b">
        <f>AND('Bewertung MB'!R30&lt;='Bewertung MB'!$D30,ISNUMBER('Bewertung MB'!R30))</f>
        <v>0</v>
      </c>
      <c r="O21" s="43" t="b">
        <f>AND('Bewertung MB'!S30&lt;='Bewertung MB'!$D30,ISNUMBER('Bewertung MB'!S30))</f>
        <v>0</v>
      </c>
    </row>
    <row r="22" spans="1:15" x14ac:dyDescent="0.2">
      <c r="A22" s="43" t="b">
        <f>AND('Bewertung MB'!E31&lt;='Bewertung MB'!$D31,ISNUMBER('Bewertung MB'!E31))</f>
        <v>0</v>
      </c>
      <c r="B22" s="43" t="b">
        <f>AND('Bewertung MB'!F31&lt;='Bewertung MB'!$D31,ISNUMBER('Bewertung MB'!F31))</f>
        <v>0</v>
      </c>
      <c r="C22" s="43" t="b">
        <f>AND('Bewertung MB'!G31&lt;='Bewertung MB'!$D31,ISNUMBER('Bewertung MB'!G31))</f>
        <v>0</v>
      </c>
      <c r="D22" s="43" t="b">
        <f>AND('Bewertung MB'!H31&lt;='Bewertung MB'!$D31,ISNUMBER('Bewertung MB'!H31))</f>
        <v>0</v>
      </c>
      <c r="E22" s="43" t="b">
        <f>AND('Bewertung MB'!I31&lt;='Bewertung MB'!$D31,ISNUMBER('Bewertung MB'!I31))</f>
        <v>0</v>
      </c>
      <c r="F22" s="43" t="b">
        <f>AND('Bewertung MB'!J31&lt;='Bewertung MB'!$D31,ISNUMBER('Bewertung MB'!J31))</f>
        <v>0</v>
      </c>
      <c r="G22" s="43" t="b">
        <f>AND('Bewertung MB'!K31&lt;='Bewertung MB'!$D31,ISNUMBER('Bewertung MB'!K31))</f>
        <v>0</v>
      </c>
      <c r="H22" s="43" t="b">
        <f>AND('Bewertung MB'!L31&lt;='Bewertung MB'!$D31,ISNUMBER('Bewertung MB'!L31))</f>
        <v>0</v>
      </c>
      <c r="I22" s="43" t="b">
        <f>AND('Bewertung MB'!M31&lt;='Bewertung MB'!$D31,ISNUMBER('Bewertung MB'!M31))</f>
        <v>0</v>
      </c>
      <c r="J22" s="43" t="b">
        <f>AND('Bewertung MB'!N31&lt;='Bewertung MB'!$D31,ISNUMBER('Bewertung MB'!N31))</f>
        <v>0</v>
      </c>
      <c r="K22" s="43" t="b">
        <f>AND('Bewertung MB'!O31&lt;='Bewertung MB'!$D31,ISNUMBER('Bewertung MB'!O31))</f>
        <v>0</v>
      </c>
      <c r="L22" s="43" t="b">
        <f>AND('Bewertung MB'!P31&lt;='Bewertung MB'!$D31,ISNUMBER('Bewertung MB'!P31))</f>
        <v>0</v>
      </c>
      <c r="M22" s="43" t="b">
        <f>AND('Bewertung MB'!Q31&lt;='Bewertung MB'!$D31,ISNUMBER('Bewertung MB'!Q31))</f>
        <v>0</v>
      </c>
      <c r="N22" s="43" t="b">
        <f>AND('Bewertung MB'!R31&lt;='Bewertung MB'!$D31,ISNUMBER('Bewertung MB'!R31))</f>
        <v>0</v>
      </c>
      <c r="O22" s="43" t="b">
        <f>AND('Bewertung MB'!S31&lt;='Bewertung MB'!$D31,ISNUMBER('Bewertung MB'!S31))</f>
        <v>0</v>
      </c>
    </row>
    <row r="23" spans="1:15" x14ac:dyDescent="0.2">
      <c r="A23" s="43" t="b">
        <f>AND('Bewertung MB'!E32&lt;='Bewertung MB'!$D32,ISNUMBER('Bewertung MB'!E32))</f>
        <v>0</v>
      </c>
      <c r="B23" s="43" t="b">
        <f>AND('Bewertung MB'!F32&lt;='Bewertung MB'!$D32,ISNUMBER('Bewertung MB'!F32))</f>
        <v>0</v>
      </c>
      <c r="C23" s="43" t="b">
        <f>AND('Bewertung MB'!G32&lt;='Bewertung MB'!$D32,ISNUMBER('Bewertung MB'!G32))</f>
        <v>0</v>
      </c>
      <c r="D23" s="43" t="b">
        <f>AND('Bewertung MB'!H32&lt;='Bewertung MB'!$D32,ISNUMBER('Bewertung MB'!H32))</f>
        <v>0</v>
      </c>
      <c r="E23" s="43" t="b">
        <f>AND('Bewertung MB'!I32&lt;='Bewertung MB'!$D32,ISNUMBER('Bewertung MB'!I32))</f>
        <v>0</v>
      </c>
      <c r="F23" s="43" t="b">
        <f>AND('Bewertung MB'!J32&lt;='Bewertung MB'!$D32,ISNUMBER('Bewertung MB'!J32))</f>
        <v>0</v>
      </c>
      <c r="G23" s="43" t="b">
        <f>AND('Bewertung MB'!K32&lt;='Bewertung MB'!$D32,ISNUMBER('Bewertung MB'!K32))</f>
        <v>0</v>
      </c>
      <c r="H23" s="43" t="b">
        <f>AND('Bewertung MB'!L32&lt;='Bewertung MB'!$D32,ISNUMBER('Bewertung MB'!L32))</f>
        <v>0</v>
      </c>
      <c r="I23" s="43" t="b">
        <f>AND('Bewertung MB'!M32&lt;='Bewertung MB'!$D32,ISNUMBER('Bewertung MB'!M32))</f>
        <v>0</v>
      </c>
      <c r="J23" s="43" t="b">
        <f>AND('Bewertung MB'!N32&lt;='Bewertung MB'!$D32,ISNUMBER('Bewertung MB'!N32))</f>
        <v>0</v>
      </c>
      <c r="K23" s="43" t="b">
        <f>AND('Bewertung MB'!O32&lt;='Bewertung MB'!$D32,ISNUMBER('Bewertung MB'!O32))</f>
        <v>0</v>
      </c>
      <c r="L23" s="43" t="b">
        <f>AND('Bewertung MB'!P32&lt;='Bewertung MB'!$D32,ISNUMBER('Bewertung MB'!P32))</f>
        <v>0</v>
      </c>
      <c r="M23" s="43" t="b">
        <f>AND('Bewertung MB'!Q32&lt;='Bewertung MB'!$D32,ISNUMBER('Bewertung MB'!Q32))</f>
        <v>0</v>
      </c>
      <c r="N23" s="43" t="b">
        <f>AND('Bewertung MB'!R32&lt;='Bewertung MB'!$D32,ISNUMBER('Bewertung MB'!R32))</f>
        <v>0</v>
      </c>
      <c r="O23" s="43" t="b">
        <f>AND('Bewertung MB'!S32&lt;='Bewertung MB'!$D32,ISNUMBER('Bewertung MB'!S32))</f>
        <v>0</v>
      </c>
    </row>
    <row r="24" spans="1:15" x14ac:dyDescent="0.2">
      <c r="A24" s="43" t="b">
        <f>AND('Bewertung MB'!E33&lt;='Bewertung MB'!$D33,ISNUMBER('Bewertung MB'!E33))</f>
        <v>0</v>
      </c>
      <c r="B24" s="43" t="b">
        <f>AND('Bewertung MB'!F33&lt;='Bewertung MB'!$D33,ISNUMBER('Bewertung MB'!F33))</f>
        <v>0</v>
      </c>
      <c r="C24" s="43" t="b">
        <f>AND('Bewertung MB'!G33&lt;='Bewertung MB'!$D33,ISNUMBER('Bewertung MB'!G33))</f>
        <v>0</v>
      </c>
      <c r="D24" s="43" t="b">
        <f>AND('Bewertung MB'!H33&lt;='Bewertung MB'!$D33,ISNUMBER('Bewertung MB'!H33))</f>
        <v>0</v>
      </c>
      <c r="E24" s="43" t="b">
        <f>AND('Bewertung MB'!I33&lt;='Bewertung MB'!$D33,ISNUMBER('Bewertung MB'!I33))</f>
        <v>0</v>
      </c>
      <c r="F24" s="43" t="b">
        <f>AND('Bewertung MB'!J33&lt;='Bewertung MB'!$D33,ISNUMBER('Bewertung MB'!J33))</f>
        <v>0</v>
      </c>
      <c r="G24" s="43" t="b">
        <f>AND('Bewertung MB'!K33&lt;='Bewertung MB'!$D33,ISNUMBER('Bewertung MB'!K33))</f>
        <v>0</v>
      </c>
      <c r="H24" s="43" t="b">
        <f>AND('Bewertung MB'!L33&lt;='Bewertung MB'!$D33,ISNUMBER('Bewertung MB'!L33))</f>
        <v>0</v>
      </c>
      <c r="I24" s="43" t="b">
        <f>AND('Bewertung MB'!M33&lt;='Bewertung MB'!$D33,ISNUMBER('Bewertung MB'!M33))</f>
        <v>0</v>
      </c>
      <c r="J24" s="43" t="b">
        <f>AND('Bewertung MB'!N33&lt;='Bewertung MB'!$D33,ISNUMBER('Bewertung MB'!N33))</f>
        <v>0</v>
      </c>
      <c r="K24" s="43" t="b">
        <f>AND('Bewertung MB'!O33&lt;='Bewertung MB'!$D33,ISNUMBER('Bewertung MB'!O33))</f>
        <v>0</v>
      </c>
      <c r="L24" s="43" t="b">
        <f>AND('Bewertung MB'!P33&lt;='Bewertung MB'!$D33,ISNUMBER('Bewertung MB'!P33))</f>
        <v>0</v>
      </c>
      <c r="M24" s="43" t="b">
        <f>AND('Bewertung MB'!Q33&lt;='Bewertung MB'!$D33,ISNUMBER('Bewertung MB'!Q33))</f>
        <v>0</v>
      </c>
      <c r="N24" s="43" t="b">
        <f>AND('Bewertung MB'!R33&lt;='Bewertung MB'!$D33,ISNUMBER('Bewertung MB'!R33))</f>
        <v>0</v>
      </c>
      <c r="O24" s="43" t="b">
        <f>AND('Bewertung MB'!S33&lt;='Bewertung MB'!$D33,ISNUMBER('Bewertung MB'!S33))</f>
        <v>0</v>
      </c>
    </row>
    <row r="25" spans="1:15" x14ac:dyDescent="0.2">
      <c r="A25" s="43" t="b">
        <f>AND('Bewertung MB'!E34&lt;='Bewertung MB'!$D34,ISNUMBER('Bewertung MB'!E34))</f>
        <v>0</v>
      </c>
      <c r="B25" s="43" t="b">
        <f>AND('Bewertung MB'!F34&lt;='Bewertung MB'!$D34,ISNUMBER('Bewertung MB'!F34))</f>
        <v>0</v>
      </c>
      <c r="C25" s="43" t="b">
        <f>AND('Bewertung MB'!G34&lt;='Bewertung MB'!$D34,ISNUMBER('Bewertung MB'!G34))</f>
        <v>0</v>
      </c>
      <c r="D25" s="43" t="b">
        <f>AND('Bewertung MB'!H34&lt;='Bewertung MB'!$D34,ISNUMBER('Bewertung MB'!H34))</f>
        <v>0</v>
      </c>
      <c r="E25" s="43" t="b">
        <f>AND('Bewertung MB'!I34&lt;='Bewertung MB'!$D34,ISNUMBER('Bewertung MB'!I34))</f>
        <v>0</v>
      </c>
      <c r="F25" s="43" t="b">
        <f>AND('Bewertung MB'!J34&lt;='Bewertung MB'!$D34,ISNUMBER('Bewertung MB'!J34))</f>
        <v>0</v>
      </c>
      <c r="G25" s="43" t="b">
        <f>AND('Bewertung MB'!K34&lt;='Bewertung MB'!$D34,ISNUMBER('Bewertung MB'!K34))</f>
        <v>0</v>
      </c>
      <c r="H25" s="43" t="b">
        <f>AND('Bewertung MB'!L34&lt;='Bewertung MB'!$D34,ISNUMBER('Bewertung MB'!L34))</f>
        <v>0</v>
      </c>
      <c r="I25" s="43" t="b">
        <f>AND('Bewertung MB'!M34&lt;='Bewertung MB'!$D34,ISNUMBER('Bewertung MB'!M34))</f>
        <v>0</v>
      </c>
      <c r="J25" s="43" t="b">
        <f>AND('Bewertung MB'!N34&lt;='Bewertung MB'!$D34,ISNUMBER('Bewertung MB'!N34))</f>
        <v>0</v>
      </c>
      <c r="K25" s="43" t="b">
        <f>AND('Bewertung MB'!O34&lt;='Bewertung MB'!$D34,ISNUMBER('Bewertung MB'!O34))</f>
        <v>0</v>
      </c>
      <c r="L25" s="43" t="b">
        <f>AND('Bewertung MB'!P34&lt;='Bewertung MB'!$D34,ISNUMBER('Bewertung MB'!P34))</f>
        <v>0</v>
      </c>
      <c r="M25" s="43" t="b">
        <f>AND('Bewertung MB'!Q34&lt;='Bewertung MB'!$D34,ISNUMBER('Bewertung MB'!Q34))</f>
        <v>0</v>
      </c>
      <c r="N25" s="43" t="b">
        <f>AND('Bewertung MB'!R34&lt;='Bewertung MB'!$D34,ISNUMBER('Bewertung MB'!R34))</f>
        <v>0</v>
      </c>
      <c r="O25" s="43" t="b">
        <f>AND('Bewertung MB'!S34&lt;='Bewertung MB'!$D34,ISNUMBER('Bewertung MB'!S34))</f>
        <v>0</v>
      </c>
    </row>
    <row r="26" spans="1:15" x14ac:dyDescent="0.2">
      <c r="A26" s="43" t="b">
        <f>AND('Bewertung MB'!E35&lt;='Bewertung MB'!$D35,ISNUMBER('Bewertung MB'!E35))</f>
        <v>0</v>
      </c>
      <c r="B26" s="43" t="b">
        <f>AND('Bewertung MB'!F35&lt;='Bewertung MB'!$D35,ISNUMBER('Bewertung MB'!F35))</f>
        <v>0</v>
      </c>
      <c r="C26" s="43" t="b">
        <f>AND('Bewertung MB'!G35&lt;='Bewertung MB'!$D35,ISNUMBER('Bewertung MB'!G35))</f>
        <v>0</v>
      </c>
      <c r="D26" s="43" t="b">
        <f>AND('Bewertung MB'!H35&lt;='Bewertung MB'!$D35,ISNUMBER('Bewertung MB'!H35))</f>
        <v>0</v>
      </c>
      <c r="E26" s="43" t="b">
        <f>AND('Bewertung MB'!I35&lt;='Bewertung MB'!$D35,ISNUMBER('Bewertung MB'!I35))</f>
        <v>0</v>
      </c>
      <c r="F26" s="43" t="b">
        <f>AND('Bewertung MB'!J35&lt;='Bewertung MB'!$D35,ISNUMBER('Bewertung MB'!J35))</f>
        <v>0</v>
      </c>
      <c r="G26" s="43" t="b">
        <f>AND('Bewertung MB'!K35&lt;='Bewertung MB'!$D35,ISNUMBER('Bewertung MB'!K35))</f>
        <v>0</v>
      </c>
      <c r="H26" s="43" t="b">
        <f>AND('Bewertung MB'!L35&lt;='Bewertung MB'!$D35,ISNUMBER('Bewertung MB'!L35))</f>
        <v>0</v>
      </c>
      <c r="I26" s="43" t="b">
        <f>AND('Bewertung MB'!M35&lt;='Bewertung MB'!$D35,ISNUMBER('Bewertung MB'!M35))</f>
        <v>0</v>
      </c>
      <c r="J26" s="43" t="b">
        <f>AND('Bewertung MB'!N35&lt;='Bewertung MB'!$D35,ISNUMBER('Bewertung MB'!N35))</f>
        <v>0</v>
      </c>
      <c r="K26" s="43" t="b">
        <f>AND('Bewertung MB'!O35&lt;='Bewertung MB'!$D35,ISNUMBER('Bewertung MB'!O35))</f>
        <v>0</v>
      </c>
      <c r="L26" s="43" t="b">
        <f>AND('Bewertung MB'!P35&lt;='Bewertung MB'!$D35,ISNUMBER('Bewertung MB'!P35))</f>
        <v>0</v>
      </c>
      <c r="M26" s="43" t="b">
        <f>AND('Bewertung MB'!Q35&lt;='Bewertung MB'!$D35,ISNUMBER('Bewertung MB'!Q35))</f>
        <v>0</v>
      </c>
      <c r="N26" s="43" t="b">
        <f>AND('Bewertung MB'!R35&lt;='Bewertung MB'!$D35,ISNUMBER('Bewertung MB'!R35))</f>
        <v>0</v>
      </c>
      <c r="O26" s="43" t="b">
        <f>AND('Bewertung MB'!S35&lt;='Bewertung MB'!$D35,ISNUMBER('Bewertung MB'!S35))</f>
        <v>0</v>
      </c>
    </row>
    <row r="27" spans="1:15" x14ac:dyDescent="0.2">
      <c r="A27" s="43" t="b">
        <f>AND('Bewertung MB'!E36&lt;='Bewertung MB'!$D36,ISNUMBER('Bewertung MB'!E36))</f>
        <v>0</v>
      </c>
      <c r="B27" s="43" t="b">
        <f>AND('Bewertung MB'!F36&lt;='Bewertung MB'!$D36,ISNUMBER('Bewertung MB'!F36))</f>
        <v>0</v>
      </c>
      <c r="C27" s="43" t="b">
        <f>AND('Bewertung MB'!G36&lt;='Bewertung MB'!$D36,ISNUMBER('Bewertung MB'!G36))</f>
        <v>0</v>
      </c>
      <c r="D27" s="43" t="b">
        <f>AND('Bewertung MB'!H36&lt;='Bewertung MB'!$D36,ISNUMBER('Bewertung MB'!H36))</f>
        <v>0</v>
      </c>
      <c r="E27" s="43" t="b">
        <f>AND('Bewertung MB'!I36&lt;='Bewertung MB'!$D36,ISNUMBER('Bewertung MB'!I36))</f>
        <v>0</v>
      </c>
      <c r="F27" s="43" t="b">
        <f>AND('Bewertung MB'!J36&lt;='Bewertung MB'!$D36,ISNUMBER('Bewertung MB'!J36))</f>
        <v>0</v>
      </c>
      <c r="G27" s="43" t="b">
        <f>AND('Bewertung MB'!K36&lt;='Bewertung MB'!$D36,ISNUMBER('Bewertung MB'!K36))</f>
        <v>0</v>
      </c>
      <c r="H27" s="43" t="b">
        <f>AND('Bewertung MB'!L36&lt;='Bewertung MB'!$D36,ISNUMBER('Bewertung MB'!L36))</f>
        <v>0</v>
      </c>
      <c r="I27" s="43" t="b">
        <f>AND('Bewertung MB'!M36&lt;='Bewertung MB'!$D36,ISNUMBER('Bewertung MB'!M36))</f>
        <v>0</v>
      </c>
      <c r="J27" s="43" t="b">
        <f>AND('Bewertung MB'!N36&lt;='Bewertung MB'!$D36,ISNUMBER('Bewertung MB'!N36))</f>
        <v>0</v>
      </c>
      <c r="K27" s="43" t="b">
        <f>AND('Bewertung MB'!O36&lt;='Bewertung MB'!$D36,ISNUMBER('Bewertung MB'!O36))</f>
        <v>0</v>
      </c>
      <c r="L27" s="43" t="b">
        <f>AND('Bewertung MB'!P36&lt;='Bewertung MB'!$D36,ISNUMBER('Bewertung MB'!P36))</f>
        <v>0</v>
      </c>
      <c r="M27" s="43" t="b">
        <f>AND('Bewertung MB'!Q36&lt;='Bewertung MB'!$D36,ISNUMBER('Bewertung MB'!Q36))</f>
        <v>0</v>
      </c>
      <c r="N27" s="43" t="b">
        <f>AND('Bewertung MB'!R36&lt;='Bewertung MB'!$D36,ISNUMBER('Bewertung MB'!R36))</f>
        <v>0</v>
      </c>
      <c r="O27" s="43" t="b">
        <f>AND('Bewertung MB'!S36&lt;='Bewertung MB'!$D36,ISNUMBER('Bewertung MB'!S36))</f>
        <v>0</v>
      </c>
    </row>
    <row r="28" spans="1:15" x14ac:dyDescent="0.2">
      <c r="A28" s="43" t="b">
        <f>AND('Bewertung MB'!E37&lt;='Bewertung MB'!$D37,ISNUMBER('Bewertung MB'!E37))</f>
        <v>0</v>
      </c>
      <c r="B28" s="43" t="b">
        <f>AND('Bewertung MB'!F37&lt;='Bewertung MB'!$D37,ISNUMBER('Bewertung MB'!F37))</f>
        <v>0</v>
      </c>
      <c r="C28" s="43" t="b">
        <f>AND('Bewertung MB'!G37&lt;='Bewertung MB'!$D37,ISNUMBER('Bewertung MB'!G37))</f>
        <v>0</v>
      </c>
      <c r="D28" s="43" t="b">
        <f>AND('Bewertung MB'!H37&lt;='Bewertung MB'!$D37,ISNUMBER('Bewertung MB'!H37))</f>
        <v>0</v>
      </c>
      <c r="E28" s="43" t="b">
        <f>AND('Bewertung MB'!I37&lt;='Bewertung MB'!$D37,ISNUMBER('Bewertung MB'!I37))</f>
        <v>0</v>
      </c>
      <c r="F28" s="43" t="b">
        <f>AND('Bewertung MB'!J37&lt;='Bewertung MB'!$D37,ISNUMBER('Bewertung MB'!J37))</f>
        <v>0</v>
      </c>
      <c r="G28" s="43" t="b">
        <f>AND('Bewertung MB'!K37&lt;='Bewertung MB'!$D37,ISNUMBER('Bewertung MB'!K37))</f>
        <v>0</v>
      </c>
      <c r="H28" s="43" t="b">
        <f>AND('Bewertung MB'!L37&lt;='Bewertung MB'!$D37,ISNUMBER('Bewertung MB'!L37))</f>
        <v>0</v>
      </c>
      <c r="I28" s="43" t="b">
        <f>AND('Bewertung MB'!M37&lt;='Bewertung MB'!$D37,ISNUMBER('Bewertung MB'!M37))</f>
        <v>0</v>
      </c>
      <c r="J28" s="43" t="b">
        <f>AND('Bewertung MB'!N37&lt;='Bewertung MB'!$D37,ISNUMBER('Bewertung MB'!N37))</f>
        <v>0</v>
      </c>
      <c r="K28" s="43" t="b">
        <f>AND('Bewertung MB'!O37&lt;='Bewertung MB'!$D37,ISNUMBER('Bewertung MB'!O37))</f>
        <v>0</v>
      </c>
      <c r="L28" s="43" t="b">
        <f>AND('Bewertung MB'!P37&lt;='Bewertung MB'!$D37,ISNUMBER('Bewertung MB'!P37))</f>
        <v>0</v>
      </c>
      <c r="M28" s="43" t="b">
        <f>AND('Bewertung MB'!Q37&lt;='Bewertung MB'!$D37,ISNUMBER('Bewertung MB'!Q37))</f>
        <v>0</v>
      </c>
      <c r="N28" s="43" t="b">
        <f>AND('Bewertung MB'!R37&lt;='Bewertung MB'!$D37,ISNUMBER('Bewertung MB'!R37))</f>
        <v>0</v>
      </c>
      <c r="O28" s="43" t="b">
        <f>AND('Bewertung MB'!S37&lt;='Bewertung MB'!$D37,ISNUMBER('Bewertung MB'!S37))</f>
        <v>0</v>
      </c>
    </row>
    <row r="29" spans="1:15" x14ac:dyDescent="0.2">
      <c r="A29" s="43" t="b">
        <f>AND('Bewertung MB'!E38&lt;='Bewertung MB'!$D38,ISNUMBER('Bewertung MB'!E38))</f>
        <v>0</v>
      </c>
      <c r="B29" s="43" t="b">
        <f>AND('Bewertung MB'!F38&lt;='Bewertung MB'!$D38,ISNUMBER('Bewertung MB'!F38))</f>
        <v>0</v>
      </c>
      <c r="C29" s="43" t="b">
        <f>AND('Bewertung MB'!G38&lt;='Bewertung MB'!$D38,ISNUMBER('Bewertung MB'!G38))</f>
        <v>0</v>
      </c>
      <c r="D29" s="43" t="b">
        <f>AND('Bewertung MB'!H38&lt;='Bewertung MB'!$D38,ISNUMBER('Bewertung MB'!H38))</f>
        <v>0</v>
      </c>
      <c r="E29" s="43" t="b">
        <f>AND('Bewertung MB'!I38&lt;='Bewertung MB'!$D38,ISNUMBER('Bewertung MB'!I38))</f>
        <v>0</v>
      </c>
      <c r="F29" s="43" t="b">
        <f>AND('Bewertung MB'!J38&lt;='Bewertung MB'!$D38,ISNUMBER('Bewertung MB'!J38))</f>
        <v>0</v>
      </c>
      <c r="G29" s="43" t="b">
        <f>AND('Bewertung MB'!K38&lt;='Bewertung MB'!$D38,ISNUMBER('Bewertung MB'!K38))</f>
        <v>0</v>
      </c>
      <c r="H29" s="43" t="b">
        <f>AND('Bewertung MB'!L38&lt;='Bewertung MB'!$D38,ISNUMBER('Bewertung MB'!L38))</f>
        <v>0</v>
      </c>
      <c r="I29" s="43" t="b">
        <f>AND('Bewertung MB'!M38&lt;='Bewertung MB'!$D38,ISNUMBER('Bewertung MB'!M38))</f>
        <v>0</v>
      </c>
      <c r="J29" s="43" t="b">
        <f>AND('Bewertung MB'!N38&lt;='Bewertung MB'!$D38,ISNUMBER('Bewertung MB'!N38))</f>
        <v>0</v>
      </c>
      <c r="K29" s="43" t="b">
        <f>AND('Bewertung MB'!O38&lt;='Bewertung MB'!$D38,ISNUMBER('Bewertung MB'!O38))</f>
        <v>0</v>
      </c>
      <c r="L29" s="43" t="b">
        <f>AND('Bewertung MB'!P38&lt;='Bewertung MB'!$D38,ISNUMBER('Bewertung MB'!P38))</f>
        <v>0</v>
      </c>
      <c r="M29" s="43" t="b">
        <f>AND('Bewertung MB'!Q38&lt;='Bewertung MB'!$D38,ISNUMBER('Bewertung MB'!Q38))</f>
        <v>0</v>
      </c>
      <c r="N29" s="43" t="b">
        <f>AND('Bewertung MB'!R38&lt;='Bewertung MB'!$D38,ISNUMBER('Bewertung MB'!R38))</f>
        <v>0</v>
      </c>
      <c r="O29" s="43" t="b">
        <f>AND('Bewertung MB'!S38&lt;='Bewertung MB'!$D38,ISNUMBER('Bewertung MB'!S38))</f>
        <v>0</v>
      </c>
    </row>
    <row r="30" spans="1:15" x14ac:dyDescent="0.2">
      <c r="A30" s="43" t="b">
        <f>AND('Bewertung MB'!E39&lt;='Bewertung MB'!$D39,ISNUMBER('Bewertung MB'!E39))</f>
        <v>0</v>
      </c>
      <c r="B30" s="43" t="b">
        <f>AND('Bewertung MB'!F39&lt;='Bewertung MB'!$D39,ISNUMBER('Bewertung MB'!F39))</f>
        <v>0</v>
      </c>
      <c r="C30" s="43" t="b">
        <f>AND('Bewertung MB'!G39&lt;='Bewertung MB'!$D39,ISNUMBER('Bewertung MB'!G39))</f>
        <v>0</v>
      </c>
      <c r="D30" s="43" t="b">
        <f>AND('Bewertung MB'!H39&lt;='Bewertung MB'!$D39,ISNUMBER('Bewertung MB'!H39))</f>
        <v>0</v>
      </c>
      <c r="E30" s="43" t="b">
        <f>AND('Bewertung MB'!I39&lt;='Bewertung MB'!$D39,ISNUMBER('Bewertung MB'!I39))</f>
        <v>0</v>
      </c>
      <c r="F30" s="43" t="b">
        <f>AND('Bewertung MB'!J39&lt;='Bewertung MB'!$D39,ISNUMBER('Bewertung MB'!J39))</f>
        <v>0</v>
      </c>
      <c r="G30" s="43" t="b">
        <f>AND('Bewertung MB'!K39&lt;='Bewertung MB'!$D39,ISNUMBER('Bewertung MB'!K39))</f>
        <v>0</v>
      </c>
      <c r="H30" s="43" t="b">
        <f>AND('Bewertung MB'!L39&lt;='Bewertung MB'!$D39,ISNUMBER('Bewertung MB'!L39))</f>
        <v>0</v>
      </c>
      <c r="I30" s="43" t="b">
        <f>AND('Bewertung MB'!M39&lt;='Bewertung MB'!$D39,ISNUMBER('Bewertung MB'!M39))</f>
        <v>0</v>
      </c>
      <c r="J30" s="43" t="b">
        <f>AND('Bewertung MB'!N39&lt;='Bewertung MB'!$D39,ISNUMBER('Bewertung MB'!N39))</f>
        <v>0</v>
      </c>
      <c r="K30" s="43" t="b">
        <f>AND('Bewertung MB'!O39&lt;='Bewertung MB'!$D39,ISNUMBER('Bewertung MB'!O39))</f>
        <v>0</v>
      </c>
      <c r="L30" s="43" t="b">
        <f>AND('Bewertung MB'!P39&lt;='Bewertung MB'!$D39,ISNUMBER('Bewertung MB'!P39))</f>
        <v>0</v>
      </c>
      <c r="M30" s="43" t="b">
        <f>AND('Bewertung MB'!Q39&lt;='Bewertung MB'!$D39,ISNUMBER('Bewertung MB'!Q39))</f>
        <v>0</v>
      </c>
      <c r="N30" s="43" t="b">
        <f>AND('Bewertung MB'!R39&lt;='Bewertung MB'!$D39,ISNUMBER('Bewertung MB'!R39))</f>
        <v>0</v>
      </c>
      <c r="O30" s="43" t="b">
        <f>AND('Bewertung MB'!S39&lt;='Bewertung MB'!$D39,ISNUMBER('Bewertung MB'!S39))</f>
        <v>0</v>
      </c>
    </row>
    <row r="31" spans="1:15" x14ac:dyDescent="0.2">
      <c r="A31" s="43" t="b">
        <f>AND('Bewertung MB'!E40&lt;='Bewertung MB'!$D40,ISNUMBER('Bewertung MB'!E40))</f>
        <v>0</v>
      </c>
      <c r="B31" s="43" t="b">
        <f>AND('Bewertung MB'!F40&lt;='Bewertung MB'!$D40,ISNUMBER('Bewertung MB'!F40))</f>
        <v>0</v>
      </c>
      <c r="C31" s="43" t="b">
        <f>AND('Bewertung MB'!G40&lt;='Bewertung MB'!$D40,ISNUMBER('Bewertung MB'!G40))</f>
        <v>0</v>
      </c>
      <c r="D31" s="43" t="b">
        <f>AND('Bewertung MB'!H40&lt;='Bewertung MB'!$D40,ISNUMBER('Bewertung MB'!H40))</f>
        <v>0</v>
      </c>
      <c r="E31" s="43" t="b">
        <f>AND('Bewertung MB'!I40&lt;='Bewertung MB'!$D40,ISNUMBER('Bewertung MB'!I40))</f>
        <v>0</v>
      </c>
      <c r="F31" s="43" t="b">
        <f>AND('Bewertung MB'!J40&lt;='Bewertung MB'!$D40,ISNUMBER('Bewertung MB'!J40))</f>
        <v>0</v>
      </c>
      <c r="G31" s="43" t="b">
        <f>AND('Bewertung MB'!K40&lt;='Bewertung MB'!$D40,ISNUMBER('Bewertung MB'!K40))</f>
        <v>0</v>
      </c>
      <c r="H31" s="43" t="b">
        <f>AND('Bewertung MB'!L40&lt;='Bewertung MB'!$D40,ISNUMBER('Bewertung MB'!L40))</f>
        <v>0</v>
      </c>
      <c r="I31" s="43" t="b">
        <f>AND('Bewertung MB'!M40&lt;='Bewertung MB'!$D40,ISNUMBER('Bewertung MB'!M40))</f>
        <v>0</v>
      </c>
      <c r="J31" s="43" t="b">
        <f>AND('Bewertung MB'!N40&lt;='Bewertung MB'!$D40,ISNUMBER('Bewertung MB'!N40))</f>
        <v>0</v>
      </c>
      <c r="K31" s="43" t="b">
        <f>AND('Bewertung MB'!O40&lt;='Bewertung MB'!$D40,ISNUMBER('Bewertung MB'!O40))</f>
        <v>0</v>
      </c>
      <c r="L31" s="43" t="b">
        <f>AND('Bewertung MB'!P40&lt;='Bewertung MB'!$D40,ISNUMBER('Bewertung MB'!P40))</f>
        <v>0</v>
      </c>
      <c r="M31" s="43" t="b">
        <f>AND('Bewertung MB'!Q40&lt;='Bewertung MB'!$D40,ISNUMBER('Bewertung MB'!Q40))</f>
        <v>0</v>
      </c>
      <c r="N31" s="43" t="b">
        <f>AND('Bewertung MB'!R40&lt;='Bewertung MB'!$D40,ISNUMBER('Bewertung MB'!R40))</f>
        <v>0</v>
      </c>
      <c r="O31" s="43" t="b">
        <f>AND('Bewertung MB'!S40&lt;='Bewertung MB'!$D40,ISNUMBER('Bewertung MB'!S40))</f>
        <v>0</v>
      </c>
    </row>
    <row r="32" spans="1:15" x14ac:dyDescent="0.2">
      <c r="A32" s="43" t="b">
        <f>AND('Bewertung MB'!E41&lt;='Bewertung MB'!$D41,ISNUMBER('Bewertung MB'!E41))</f>
        <v>0</v>
      </c>
      <c r="B32" s="43" t="b">
        <f>AND('Bewertung MB'!F41&lt;='Bewertung MB'!$D41,ISNUMBER('Bewertung MB'!F41))</f>
        <v>0</v>
      </c>
      <c r="C32" s="43" t="b">
        <f>AND('Bewertung MB'!G41&lt;='Bewertung MB'!$D41,ISNUMBER('Bewertung MB'!G41))</f>
        <v>0</v>
      </c>
      <c r="D32" s="43" t="b">
        <f>AND('Bewertung MB'!H41&lt;='Bewertung MB'!$D41,ISNUMBER('Bewertung MB'!H41))</f>
        <v>0</v>
      </c>
      <c r="E32" s="43" t="b">
        <f>AND('Bewertung MB'!I41&lt;='Bewertung MB'!$D41,ISNUMBER('Bewertung MB'!I41))</f>
        <v>0</v>
      </c>
      <c r="F32" s="43" t="b">
        <f>AND('Bewertung MB'!J41&lt;='Bewertung MB'!$D41,ISNUMBER('Bewertung MB'!J41))</f>
        <v>0</v>
      </c>
      <c r="G32" s="43" t="b">
        <f>AND('Bewertung MB'!K41&lt;='Bewertung MB'!$D41,ISNUMBER('Bewertung MB'!K41))</f>
        <v>0</v>
      </c>
      <c r="H32" s="43" t="b">
        <f>AND('Bewertung MB'!L41&lt;='Bewertung MB'!$D41,ISNUMBER('Bewertung MB'!L41))</f>
        <v>0</v>
      </c>
      <c r="I32" s="43" t="b">
        <f>AND('Bewertung MB'!M41&lt;='Bewertung MB'!$D41,ISNUMBER('Bewertung MB'!M41))</f>
        <v>0</v>
      </c>
      <c r="J32" s="43" t="b">
        <f>AND('Bewertung MB'!N41&lt;='Bewertung MB'!$D41,ISNUMBER('Bewertung MB'!N41))</f>
        <v>0</v>
      </c>
      <c r="K32" s="43" t="b">
        <f>AND('Bewertung MB'!O41&lt;='Bewertung MB'!$D41,ISNUMBER('Bewertung MB'!O41))</f>
        <v>0</v>
      </c>
      <c r="L32" s="43" t="b">
        <f>AND('Bewertung MB'!P41&lt;='Bewertung MB'!$D41,ISNUMBER('Bewertung MB'!P41))</f>
        <v>0</v>
      </c>
      <c r="M32" s="43" t="b">
        <f>AND('Bewertung MB'!Q41&lt;='Bewertung MB'!$D41,ISNUMBER('Bewertung MB'!Q41))</f>
        <v>0</v>
      </c>
      <c r="N32" s="43" t="b">
        <f>AND('Bewertung MB'!R41&lt;='Bewertung MB'!$D41,ISNUMBER('Bewertung MB'!R41))</f>
        <v>0</v>
      </c>
      <c r="O32" s="43" t="b">
        <f>AND('Bewertung MB'!S41&lt;='Bewertung MB'!$D41,ISNUMBER('Bewertung MB'!S41))</f>
        <v>0</v>
      </c>
    </row>
    <row r="33" spans="1:15" x14ac:dyDescent="0.2">
      <c r="A33" s="43" t="b">
        <f>AND('Bewertung MB'!E42&lt;='Bewertung MB'!$D42,ISNUMBER('Bewertung MB'!E42))</f>
        <v>0</v>
      </c>
      <c r="B33" s="43" t="b">
        <f>AND('Bewertung MB'!F42&lt;='Bewertung MB'!$D42,ISNUMBER('Bewertung MB'!F42))</f>
        <v>0</v>
      </c>
      <c r="C33" s="43" t="b">
        <f>AND('Bewertung MB'!G42&lt;='Bewertung MB'!$D42,ISNUMBER('Bewertung MB'!G42))</f>
        <v>0</v>
      </c>
      <c r="D33" s="43" t="b">
        <f>AND('Bewertung MB'!H42&lt;='Bewertung MB'!$D42,ISNUMBER('Bewertung MB'!H42))</f>
        <v>0</v>
      </c>
      <c r="E33" s="43" t="b">
        <f>AND('Bewertung MB'!I42&lt;='Bewertung MB'!$D42,ISNUMBER('Bewertung MB'!I42))</f>
        <v>0</v>
      </c>
      <c r="F33" s="43" t="b">
        <f>AND('Bewertung MB'!J42&lt;='Bewertung MB'!$D42,ISNUMBER('Bewertung MB'!J42))</f>
        <v>0</v>
      </c>
      <c r="G33" s="43" t="b">
        <f>AND('Bewertung MB'!K42&lt;='Bewertung MB'!$D42,ISNUMBER('Bewertung MB'!K42))</f>
        <v>0</v>
      </c>
      <c r="H33" s="43" t="b">
        <f>AND('Bewertung MB'!L42&lt;='Bewertung MB'!$D42,ISNUMBER('Bewertung MB'!L42))</f>
        <v>0</v>
      </c>
      <c r="I33" s="43" t="b">
        <f>AND('Bewertung MB'!M42&lt;='Bewertung MB'!$D42,ISNUMBER('Bewertung MB'!M42))</f>
        <v>0</v>
      </c>
      <c r="J33" s="43" t="b">
        <f>AND('Bewertung MB'!N42&lt;='Bewertung MB'!$D42,ISNUMBER('Bewertung MB'!N42))</f>
        <v>0</v>
      </c>
      <c r="K33" s="43" t="b">
        <f>AND('Bewertung MB'!O42&lt;='Bewertung MB'!$D42,ISNUMBER('Bewertung MB'!O42))</f>
        <v>0</v>
      </c>
      <c r="L33" s="43" t="b">
        <f>AND('Bewertung MB'!P42&lt;='Bewertung MB'!$D42,ISNUMBER('Bewertung MB'!P42))</f>
        <v>0</v>
      </c>
      <c r="M33" s="43" t="b">
        <f>AND('Bewertung MB'!Q42&lt;='Bewertung MB'!$D42,ISNUMBER('Bewertung MB'!Q42))</f>
        <v>0</v>
      </c>
      <c r="N33" s="43" t="b">
        <f>AND('Bewertung MB'!R42&lt;='Bewertung MB'!$D42,ISNUMBER('Bewertung MB'!R42))</f>
        <v>0</v>
      </c>
      <c r="O33" s="43" t="b">
        <f>AND('Bewertung MB'!S42&lt;='Bewertung MB'!$D42,ISNUMBER('Bewertung MB'!S42))</f>
        <v>0</v>
      </c>
    </row>
    <row r="34" spans="1:15" x14ac:dyDescent="0.2">
      <c r="A34" s="43" t="b">
        <f>AND('Bewertung MB'!E43&lt;='Bewertung MB'!$D43,ISNUMBER('Bewertung MB'!E43))</f>
        <v>0</v>
      </c>
      <c r="B34" s="43" t="b">
        <f>AND('Bewertung MB'!F43&lt;='Bewertung MB'!$D43,ISNUMBER('Bewertung MB'!F43))</f>
        <v>0</v>
      </c>
      <c r="C34" s="43" t="b">
        <f>AND('Bewertung MB'!G43&lt;='Bewertung MB'!$D43,ISNUMBER('Bewertung MB'!G43))</f>
        <v>0</v>
      </c>
      <c r="D34" s="43" t="b">
        <f>AND('Bewertung MB'!H43&lt;='Bewertung MB'!$D43,ISNUMBER('Bewertung MB'!H43))</f>
        <v>0</v>
      </c>
      <c r="E34" s="43" t="b">
        <f>AND('Bewertung MB'!I43&lt;='Bewertung MB'!$D43,ISNUMBER('Bewertung MB'!I43))</f>
        <v>0</v>
      </c>
      <c r="F34" s="43" t="b">
        <f>AND('Bewertung MB'!J43&lt;='Bewertung MB'!$D43,ISNUMBER('Bewertung MB'!J43))</f>
        <v>0</v>
      </c>
      <c r="G34" s="43" t="b">
        <f>AND('Bewertung MB'!K43&lt;='Bewertung MB'!$D43,ISNUMBER('Bewertung MB'!K43))</f>
        <v>0</v>
      </c>
      <c r="H34" s="43" t="b">
        <f>AND('Bewertung MB'!L43&lt;='Bewertung MB'!$D43,ISNUMBER('Bewertung MB'!L43))</f>
        <v>0</v>
      </c>
      <c r="I34" s="43" t="b">
        <f>AND('Bewertung MB'!M43&lt;='Bewertung MB'!$D43,ISNUMBER('Bewertung MB'!M43))</f>
        <v>0</v>
      </c>
      <c r="J34" s="43" t="b">
        <f>AND('Bewertung MB'!N43&lt;='Bewertung MB'!$D43,ISNUMBER('Bewertung MB'!N43))</f>
        <v>0</v>
      </c>
      <c r="K34" s="43" t="b">
        <f>AND('Bewertung MB'!O43&lt;='Bewertung MB'!$D43,ISNUMBER('Bewertung MB'!O43))</f>
        <v>0</v>
      </c>
      <c r="L34" s="43" t="b">
        <f>AND('Bewertung MB'!P43&lt;='Bewertung MB'!$D43,ISNUMBER('Bewertung MB'!P43))</f>
        <v>0</v>
      </c>
      <c r="M34" s="43" t="b">
        <f>AND('Bewertung MB'!Q43&lt;='Bewertung MB'!$D43,ISNUMBER('Bewertung MB'!Q43))</f>
        <v>0</v>
      </c>
      <c r="N34" s="43" t="b">
        <f>AND('Bewertung MB'!R43&lt;='Bewertung MB'!$D43,ISNUMBER('Bewertung MB'!R43))</f>
        <v>0</v>
      </c>
      <c r="O34" s="43" t="b">
        <f>AND('Bewertung MB'!S43&lt;='Bewertung MB'!$D43,ISNUMBER('Bewertung MB'!S43))</f>
        <v>0</v>
      </c>
    </row>
    <row r="35" spans="1:15" x14ac:dyDescent="0.2">
      <c r="A35" s="43" t="b">
        <f>AND('Bewertung MB'!E44&lt;='Bewertung MB'!$D44,ISNUMBER('Bewertung MB'!E44))</f>
        <v>0</v>
      </c>
      <c r="B35" s="43" t="b">
        <f>AND('Bewertung MB'!F44&lt;='Bewertung MB'!$D44,ISNUMBER('Bewertung MB'!F44))</f>
        <v>0</v>
      </c>
      <c r="C35" s="43" t="b">
        <f>AND('Bewertung MB'!G44&lt;='Bewertung MB'!$D44,ISNUMBER('Bewertung MB'!G44))</f>
        <v>0</v>
      </c>
      <c r="D35" s="43" t="b">
        <f>AND('Bewertung MB'!H44&lt;='Bewertung MB'!$D44,ISNUMBER('Bewertung MB'!H44))</f>
        <v>0</v>
      </c>
      <c r="E35" s="43" t="b">
        <f>AND('Bewertung MB'!I44&lt;='Bewertung MB'!$D44,ISNUMBER('Bewertung MB'!I44))</f>
        <v>0</v>
      </c>
      <c r="F35" s="43" t="b">
        <f>AND('Bewertung MB'!J44&lt;='Bewertung MB'!$D44,ISNUMBER('Bewertung MB'!J44))</f>
        <v>0</v>
      </c>
      <c r="G35" s="43" t="b">
        <f>AND('Bewertung MB'!K44&lt;='Bewertung MB'!$D44,ISNUMBER('Bewertung MB'!K44))</f>
        <v>0</v>
      </c>
      <c r="H35" s="43" t="b">
        <f>AND('Bewertung MB'!L44&lt;='Bewertung MB'!$D44,ISNUMBER('Bewertung MB'!L44))</f>
        <v>0</v>
      </c>
      <c r="I35" s="43" t="b">
        <f>AND('Bewertung MB'!M44&lt;='Bewertung MB'!$D44,ISNUMBER('Bewertung MB'!M44))</f>
        <v>0</v>
      </c>
      <c r="J35" s="43" t="b">
        <f>AND('Bewertung MB'!N44&lt;='Bewertung MB'!$D44,ISNUMBER('Bewertung MB'!N44))</f>
        <v>0</v>
      </c>
      <c r="K35" s="43" t="b">
        <f>AND('Bewertung MB'!O44&lt;='Bewertung MB'!$D44,ISNUMBER('Bewertung MB'!O44))</f>
        <v>0</v>
      </c>
      <c r="L35" s="43" t="b">
        <f>AND('Bewertung MB'!P44&lt;='Bewertung MB'!$D44,ISNUMBER('Bewertung MB'!P44))</f>
        <v>0</v>
      </c>
      <c r="M35" s="43" t="b">
        <f>AND('Bewertung MB'!Q44&lt;='Bewertung MB'!$D44,ISNUMBER('Bewertung MB'!Q44))</f>
        <v>0</v>
      </c>
      <c r="N35" s="43" t="b">
        <f>AND('Bewertung MB'!R44&lt;='Bewertung MB'!$D44,ISNUMBER('Bewertung MB'!R44))</f>
        <v>0</v>
      </c>
      <c r="O35" s="43" t="b">
        <f>AND('Bewertung MB'!S44&lt;='Bewertung MB'!$D44,ISNUMBER('Bewertung MB'!S44))</f>
        <v>0</v>
      </c>
    </row>
    <row r="36" spans="1:15" x14ac:dyDescent="0.2">
      <c r="A36" s="43" t="b">
        <f>AND('Bewertung MB'!E45&lt;='Bewertung MB'!$D45,ISNUMBER('Bewertung MB'!E45))</f>
        <v>0</v>
      </c>
      <c r="B36" s="43" t="b">
        <f>AND('Bewertung MB'!F45&lt;='Bewertung MB'!$D45,ISNUMBER('Bewertung MB'!F45))</f>
        <v>0</v>
      </c>
      <c r="C36" s="43" t="b">
        <f>AND('Bewertung MB'!G45&lt;='Bewertung MB'!$D45,ISNUMBER('Bewertung MB'!G45))</f>
        <v>0</v>
      </c>
      <c r="D36" s="43" t="b">
        <f>AND('Bewertung MB'!H45&lt;='Bewertung MB'!$D45,ISNUMBER('Bewertung MB'!H45))</f>
        <v>0</v>
      </c>
      <c r="E36" s="43" t="b">
        <f>AND('Bewertung MB'!I45&lt;='Bewertung MB'!$D45,ISNUMBER('Bewertung MB'!I45))</f>
        <v>0</v>
      </c>
      <c r="F36" s="43" t="b">
        <f>AND('Bewertung MB'!J45&lt;='Bewertung MB'!$D45,ISNUMBER('Bewertung MB'!J45))</f>
        <v>0</v>
      </c>
      <c r="G36" s="43" t="b">
        <f>AND('Bewertung MB'!K45&lt;='Bewertung MB'!$D45,ISNUMBER('Bewertung MB'!K45))</f>
        <v>0</v>
      </c>
      <c r="H36" s="43" t="b">
        <f>AND('Bewertung MB'!L45&lt;='Bewertung MB'!$D45,ISNUMBER('Bewertung MB'!L45))</f>
        <v>0</v>
      </c>
      <c r="I36" s="43" t="b">
        <f>AND('Bewertung MB'!M45&lt;='Bewertung MB'!$D45,ISNUMBER('Bewertung MB'!M45))</f>
        <v>0</v>
      </c>
      <c r="J36" s="43" t="b">
        <f>AND('Bewertung MB'!N45&lt;='Bewertung MB'!$D45,ISNUMBER('Bewertung MB'!N45))</f>
        <v>0</v>
      </c>
      <c r="K36" s="43" t="b">
        <f>AND('Bewertung MB'!O45&lt;='Bewertung MB'!$D45,ISNUMBER('Bewertung MB'!O45))</f>
        <v>0</v>
      </c>
      <c r="L36" s="43" t="b">
        <f>AND('Bewertung MB'!P45&lt;='Bewertung MB'!$D45,ISNUMBER('Bewertung MB'!P45))</f>
        <v>0</v>
      </c>
      <c r="M36" s="43" t="b">
        <f>AND('Bewertung MB'!Q45&lt;='Bewertung MB'!$D45,ISNUMBER('Bewertung MB'!Q45))</f>
        <v>0</v>
      </c>
      <c r="N36" s="43" t="b">
        <f>AND('Bewertung MB'!R45&lt;='Bewertung MB'!$D45,ISNUMBER('Bewertung MB'!R45))</f>
        <v>0</v>
      </c>
      <c r="O36" s="43" t="b">
        <f>AND('Bewertung MB'!S45&lt;='Bewertung MB'!$D45,ISNUMBER('Bewertung MB'!S45))</f>
        <v>0</v>
      </c>
    </row>
    <row r="37" spans="1:15" x14ac:dyDescent="0.2">
      <c r="A37" s="43" t="b">
        <f>AND('Bewertung MB'!E46&lt;='Bewertung MB'!$D46,ISNUMBER('Bewertung MB'!E46))</f>
        <v>0</v>
      </c>
      <c r="B37" s="43" t="b">
        <f>AND('Bewertung MB'!F46&lt;='Bewertung MB'!$D46,ISNUMBER('Bewertung MB'!F46))</f>
        <v>0</v>
      </c>
      <c r="C37" s="43" t="b">
        <f>AND('Bewertung MB'!G46&lt;='Bewertung MB'!$D46,ISNUMBER('Bewertung MB'!G46))</f>
        <v>0</v>
      </c>
      <c r="D37" s="43" t="b">
        <f>AND('Bewertung MB'!H46&lt;='Bewertung MB'!$D46,ISNUMBER('Bewertung MB'!H46))</f>
        <v>0</v>
      </c>
      <c r="E37" s="43" t="b">
        <f>AND('Bewertung MB'!I46&lt;='Bewertung MB'!$D46,ISNUMBER('Bewertung MB'!I46))</f>
        <v>0</v>
      </c>
      <c r="F37" s="43" t="b">
        <f>AND('Bewertung MB'!J46&lt;='Bewertung MB'!$D46,ISNUMBER('Bewertung MB'!J46))</f>
        <v>0</v>
      </c>
      <c r="G37" s="43" t="b">
        <f>AND('Bewertung MB'!K46&lt;='Bewertung MB'!$D46,ISNUMBER('Bewertung MB'!K46))</f>
        <v>0</v>
      </c>
      <c r="H37" s="43" t="b">
        <f>AND('Bewertung MB'!L46&lt;='Bewertung MB'!$D46,ISNUMBER('Bewertung MB'!L46))</f>
        <v>0</v>
      </c>
      <c r="I37" s="43" t="b">
        <f>AND('Bewertung MB'!M46&lt;='Bewertung MB'!$D46,ISNUMBER('Bewertung MB'!M46))</f>
        <v>0</v>
      </c>
      <c r="J37" s="43" t="b">
        <f>AND('Bewertung MB'!N46&lt;='Bewertung MB'!$D46,ISNUMBER('Bewertung MB'!N46))</f>
        <v>0</v>
      </c>
      <c r="K37" s="43" t="b">
        <f>AND('Bewertung MB'!O46&lt;='Bewertung MB'!$D46,ISNUMBER('Bewertung MB'!O46))</f>
        <v>0</v>
      </c>
      <c r="L37" s="43" t="b">
        <f>AND('Bewertung MB'!P46&lt;='Bewertung MB'!$D46,ISNUMBER('Bewertung MB'!P46))</f>
        <v>0</v>
      </c>
      <c r="M37" s="43" t="b">
        <f>AND('Bewertung MB'!Q46&lt;='Bewertung MB'!$D46,ISNUMBER('Bewertung MB'!Q46))</f>
        <v>0</v>
      </c>
      <c r="N37" s="43" t="b">
        <f>AND('Bewertung MB'!R46&lt;='Bewertung MB'!$D46,ISNUMBER('Bewertung MB'!R46))</f>
        <v>0</v>
      </c>
      <c r="O37" s="43" t="b">
        <f>AND('Bewertung MB'!S46&lt;='Bewertung MB'!$D46,ISNUMBER('Bewertung MB'!S46))</f>
        <v>0</v>
      </c>
    </row>
    <row r="38" spans="1:15" x14ac:dyDescent="0.2">
      <c r="A38" s="43" t="b">
        <f>AND('Bewertung MB'!E47&lt;='Bewertung MB'!$D47,ISNUMBER('Bewertung MB'!E47))</f>
        <v>0</v>
      </c>
      <c r="B38" s="43" t="b">
        <f>AND('Bewertung MB'!F47&lt;='Bewertung MB'!$D47,ISNUMBER('Bewertung MB'!F47))</f>
        <v>0</v>
      </c>
      <c r="C38" s="43" t="b">
        <f>AND('Bewertung MB'!G47&lt;='Bewertung MB'!$D47,ISNUMBER('Bewertung MB'!G47))</f>
        <v>0</v>
      </c>
      <c r="D38" s="43" t="b">
        <f>AND('Bewertung MB'!H47&lt;='Bewertung MB'!$D47,ISNUMBER('Bewertung MB'!H47))</f>
        <v>0</v>
      </c>
      <c r="E38" s="43" t="b">
        <f>AND('Bewertung MB'!I47&lt;='Bewertung MB'!$D47,ISNUMBER('Bewertung MB'!I47))</f>
        <v>0</v>
      </c>
      <c r="F38" s="43" t="b">
        <f>AND('Bewertung MB'!J47&lt;='Bewertung MB'!$D47,ISNUMBER('Bewertung MB'!J47))</f>
        <v>0</v>
      </c>
      <c r="G38" s="43" t="b">
        <f>AND('Bewertung MB'!K47&lt;='Bewertung MB'!$D47,ISNUMBER('Bewertung MB'!K47))</f>
        <v>0</v>
      </c>
      <c r="H38" s="43" t="b">
        <f>AND('Bewertung MB'!L47&lt;='Bewertung MB'!$D47,ISNUMBER('Bewertung MB'!L47))</f>
        <v>0</v>
      </c>
      <c r="I38" s="43" t="b">
        <f>AND('Bewertung MB'!M47&lt;='Bewertung MB'!$D47,ISNUMBER('Bewertung MB'!M47))</f>
        <v>0</v>
      </c>
      <c r="J38" s="43" t="b">
        <f>AND('Bewertung MB'!N47&lt;='Bewertung MB'!$D47,ISNUMBER('Bewertung MB'!N47))</f>
        <v>0</v>
      </c>
      <c r="K38" s="43" t="b">
        <f>AND('Bewertung MB'!O47&lt;='Bewertung MB'!$D47,ISNUMBER('Bewertung MB'!O47))</f>
        <v>0</v>
      </c>
      <c r="L38" s="43" t="b">
        <f>AND('Bewertung MB'!P47&lt;='Bewertung MB'!$D47,ISNUMBER('Bewertung MB'!P47))</f>
        <v>0</v>
      </c>
      <c r="M38" s="43" t="b">
        <f>AND('Bewertung MB'!Q47&lt;='Bewertung MB'!$D47,ISNUMBER('Bewertung MB'!Q47))</f>
        <v>0</v>
      </c>
      <c r="N38" s="43" t="b">
        <f>AND('Bewertung MB'!R47&lt;='Bewertung MB'!$D47,ISNUMBER('Bewertung MB'!R47))</f>
        <v>0</v>
      </c>
      <c r="O38" s="43" t="b">
        <f>AND('Bewertung MB'!S47&lt;='Bewertung MB'!$D47,ISNUMBER('Bewertung MB'!S47))</f>
        <v>0</v>
      </c>
    </row>
    <row r="39" spans="1:15" x14ac:dyDescent="0.2">
      <c r="A39" s="43" t="b">
        <f>AND('Bewertung MB'!E48&lt;='Bewertung MB'!$D48,ISNUMBER('Bewertung MB'!E48))</f>
        <v>0</v>
      </c>
      <c r="B39" s="43" t="b">
        <f>AND('Bewertung MB'!F48&lt;='Bewertung MB'!$D48,ISNUMBER('Bewertung MB'!F48))</f>
        <v>0</v>
      </c>
      <c r="C39" s="43" t="b">
        <f>AND('Bewertung MB'!G48&lt;='Bewertung MB'!$D48,ISNUMBER('Bewertung MB'!G48))</f>
        <v>0</v>
      </c>
      <c r="D39" s="43" t="b">
        <f>AND('Bewertung MB'!H48&lt;='Bewertung MB'!$D48,ISNUMBER('Bewertung MB'!H48))</f>
        <v>0</v>
      </c>
      <c r="E39" s="43" t="b">
        <f>AND('Bewertung MB'!I48&lt;='Bewertung MB'!$D48,ISNUMBER('Bewertung MB'!I48))</f>
        <v>0</v>
      </c>
      <c r="F39" s="43" t="b">
        <f>AND('Bewertung MB'!J48&lt;='Bewertung MB'!$D48,ISNUMBER('Bewertung MB'!J48))</f>
        <v>0</v>
      </c>
      <c r="G39" s="43" t="b">
        <f>AND('Bewertung MB'!K48&lt;='Bewertung MB'!$D48,ISNUMBER('Bewertung MB'!K48))</f>
        <v>0</v>
      </c>
      <c r="H39" s="43" t="b">
        <f>AND('Bewertung MB'!L48&lt;='Bewertung MB'!$D48,ISNUMBER('Bewertung MB'!L48))</f>
        <v>0</v>
      </c>
      <c r="I39" s="43" t="b">
        <f>AND('Bewertung MB'!M48&lt;='Bewertung MB'!$D48,ISNUMBER('Bewertung MB'!M48))</f>
        <v>0</v>
      </c>
      <c r="J39" s="43" t="b">
        <f>AND('Bewertung MB'!N48&lt;='Bewertung MB'!$D48,ISNUMBER('Bewertung MB'!N48))</f>
        <v>0</v>
      </c>
      <c r="K39" s="43" t="b">
        <f>AND('Bewertung MB'!O48&lt;='Bewertung MB'!$D48,ISNUMBER('Bewertung MB'!O48))</f>
        <v>0</v>
      </c>
      <c r="L39" s="43" t="b">
        <f>AND('Bewertung MB'!P48&lt;='Bewertung MB'!$D48,ISNUMBER('Bewertung MB'!P48))</f>
        <v>0</v>
      </c>
      <c r="M39" s="43" t="b">
        <f>AND('Bewertung MB'!Q48&lt;='Bewertung MB'!$D48,ISNUMBER('Bewertung MB'!Q48))</f>
        <v>0</v>
      </c>
      <c r="N39" s="43" t="b">
        <f>AND('Bewertung MB'!R48&lt;='Bewertung MB'!$D48,ISNUMBER('Bewertung MB'!R48))</f>
        <v>0</v>
      </c>
      <c r="O39" s="43" t="b">
        <f>AND('Bewertung MB'!S48&lt;='Bewertung MB'!$D48,ISNUMBER('Bewertung MB'!S48))</f>
        <v>0</v>
      </c>
    </row>
    <row r="40" spans="1:15" x14ac:dyDescent="0.2">
      <c r="A40" s="43" t="b">
        <f>AND('Bewertung MB'!E49&lt;='Bewertung MB'!$D49,ISNUMBER('Bewertung MB'!E49))</f>
        <v>0</v>
      </c>
      <c r="B40" s="43" t="b">
        <f>AND('Bewertung MB'!F49&lt;='Bewertung MB'!$D49,ISNUMBER('Bewertung MB'!F49))</f>
        <v>0</v>
      </c>
      <c r="C40" s="43" t="b">
        <f>AND('Bewertung MB'!G49&lt;='Bewertung MB'!$D49,ISNUMBER('Bewertung MB'!G49))</f>
        <v>0</v>
      </c>
      <c r="D40" s="43" t="b">
        <f>AND('Bewertung MB'!H49&lt;='Bewertung MB'!$D49,ISNUMBER('Bewertung MB'!H49))</f>
        <v>0</v>
      </c>
      <c r="E40" s="43" t="b">
        <f>AND('Bewertung MB'!I49&lt;='Bewertung MB'!$D49,ISNUMBER('Bewertung MB'!I49))</f>
        <v>0</v>
      </c>
      <c r="F40" s="43" t="b">
        <f>AND('Bewertung MB'!J49&lt;='Bewertung MB'!$D49,ISNUMBER('Bewertung MB'!J49))</f>
        <v>0</v>
      </c>
      <c r="G40" s="43" t="b">
        <f>AND('Bewertung MB'!K49&lt;='Bewertung MB'!$D49,ISNUMBER('Bewertung MB'!K49))</f>
        <v>0</v>
      </c>
      <c r="H40" s="43" t="b">
        <f>AND('Bewertung MB'!L49&lt;='Bewertung MB'!$D49,ISNUMBER('Bewertung MB'!L49))</f>
        <v>0</v>
      </c>
      <c r="I40" s="43" t="b">
        <f>AND('Bewertung MB'!M49&lt;='Bewertung MB'!$D49,ISNUMBER('Bewertung MB'!M49))</f>
        <v>0</v>
      </c>
      <c r="J40" s="43" t="b">
        <f>AND('Bewertung MB'!N49&lt;='Bewertung MB'!$D49,ISNUMBER('Bewertung MB'!N49))</f>
        <v>0</v>
      </c>
      <c r="K40" s="43" t="b">
        <f>AND('Bewertung MB'!O49&lt;='Bewertung MB'!$D49,ISNUMBER('Bewertung MB'!O49))</f>
        <v>0</v>
      </c>
      <c r="L40" s="43" t="b">
        <f>AND('Bewertung MB'!P49&lt;='Bewertung MB'!$D49,ISNUMBER('Bewertung MB'!P49))</f>
        <v>0</v>
      </c>
      <c r="M40" s="43" t="b">
        <f>AND('Bewertung MB'!Q49&lt;='Bewertung MB'!$D49,ISNUMBER('Bewertung MB'!Q49))</f>
        <v>0</v>
      </c>
      <c r="N40" s="43" t="b">
        <f>AND('Bewertung MB'!R49&lt;='Bewertung MB'!$D49,ISNUMBER('Bewertung MB'!R49))</f>
        <v>0</v>
      </c>
      <c r="O40" s="43" t="b">
        <f>AND('Bewertung MB'!S49&lt;='Bewertung MB'!$D49,ISNUMBER('Bewertung MB'!S49))</f>
        <v>0</v>
      </c>
    </row>
    <row r="41" spans="1:15" x14ac:dyDescent="0.2">
      <c r="A41" s="43" t="b">
        <f>AND('Bewertung MB'!E50&lt;='Bewertung MB'!$D50,ISNUMBER('Bewertung MB'!E50))</f>
        <v>0</v>
      </c>
      <c r="B41" s="43" t="b">
        <f>AND('Bewertung MB'!F50&lt;='Bewertung MB'!$D50,ISNUMBER('Bewertung MB'!F50))</f>
        <v>0</v>
      </c>
      <c r="C41" s="43" t="b">
        <f>AND('Bewertung MB'!G50&lt;='Bewertung MB'!$D50,ISNUMBER('Bewertung MB'!G50))</f>
        <v>0</v>
      </c>
      <c r="D41" s="43" t="b">
        <f>AND('Bewertung MB'!H50&lt;='Bewertung MB'!$D50,ISNUMBER('Bewertung MB'!H50))</f>
        <v>0</v>
      </c>
      <c r="E41" s="43" t="b">
        <f>AND('Bewertung MB'!I50&lt;='Bewertung MB'!$D50,ISNUMBER('Bewertung MB'!I50))</f>
        <v>0</v>
      </c>
      <c r="F41" s="43" t="b">
        <f>AND('Bewertung MB'!J50&lt;='Bewertung MB'!$D50,ISNUMBER('Bewertung MB'!J50))</f>
        <v>0</v>
      </c>
      <c r="G41" s="43" t="b">
        <f>AND('Bewertung MB'!K50&lt;='Bewertung MB'!$D50,ISNUMBER('Bewertung MB'!K50))</f>
        <v>0</v>
      </c>
      <c r="H41" s="43" t="b">
        <f>AND('Bewertung MB'!L50&lt;='Bewertung MB'!$D50,ISNUMBER('Bewertung MB'!L50))</f>
        <v>0</v>
      </c>
      <c r="I41" s="43" t="b">
        <f>AND('Bewertung MB'!M50&lt;='Bewertung MB'!$D50,ISNUMBER('Bewertung MB'!M50))</f>
        <v>0</v>
      </c>
      <c r="J41" s="43" t="b">
        <f>AND('Bewertung MB'!N50&lt;='Bewertung MB'!$D50,ISNUMBER('Bewertung MB'!N50))</f>
        <v>0</v>
      </c>
      <c r="K41" s="43" t="b">
        <f>AND('Bewertung MB'!O50&lt;='Bewertung MB'!$D50,ISNUMBER('Bewertung MB'!O50))</f>
        <v>0</v>
      </c>
      <c r="L41" s="43" t="b">
        <f>AND('Bewertung MB'!P50&lt;='Bewertung MB'!$D50,ISNUMBER('Bewertung MB'!P50))</f>
        <v>0</v>
      </c>
      <c r="M41" s="43" t="b">
        <f>AND('Bewertung MB'!Q50&lt;='Bewertung MB'!$D50,ISNUMBER('Bewertung MB'!Q50))</f>
        <v>0</v>
      </c>
      <c r="N41" s="43" t="b">
        <f>AND('Bewertung MB'!R50&lt;='Bewertung MB'!$D50,ISNUMBER('Bewertung MB'!R50))</f>
        <v>0</v>
      </c>
      <c r="O41" s="43" t="b">
        <f>AND('Bewertung MB'!S50&lt;='Bewertung MB'!$D50,ISNUMBER('Bewertung MB'!S50))</f>
        <v>0</v>
      </c>
    </row>
    <row r="42" spans="1:15" x14ac:dyDescent="0.2">
      <c r="A42" s="43" t="b">
        <f>AND('Bewertung MB'!E51&lt;='Bewertung MB'!$D51,ISNUMBER('Bewertung MB'!E51))</f>
        <v>0</v>
      </c>
      <c r="B42" s="43" t="b">
        <f>AND('Bewertung MB'!F51&lt;='Bewertung MB'!$D51,ISNUMBER('Bewertung MB'!F51))</f>
        <v>0</v>
      </c>
      <c r="C42" s="43" t="b">
        <f>AND('Bewertung MB'!G51&lt;='Bewertung MB'!$D51,ISNUMBER('Bewertung MB'!G51))</f>
        <v>0</v>
      </c>
      <c r="D42" s="43" t="b">
        <f>AND('Bewertung MB'!H51&lt;='Bewertung MB'!$D51,ISNUMBER('Bewertung MB'!H51))</f>
        <v>0</v>
      </c>
      <c r="E42" s="43" t="b">
        <f>AND('Bewertung MB'!I51&lt;='Bewertung MB'!$D51,ISNUMBER('Bewertung MB'!I51))</f>
        <v>0</v>
      </c>
      <c r="F42" s="43" t="b">
        <f>AND('Bewertung MB'!J51&lt;='Bewertung MB'!$D51,ISNUMBER('Bewertung MB'!J51))</f>
        <v>0</v>
      </c>
      <c r="G42" s="43" t="b">
        <f>AND('Bewertung MB'!K51&lt;='Bewertung MB'!$D51,ISNUMBER('Bewertung MB'!K51))</f>
        <v>0</v>
      </c>
      <c r="H42" s="43" t="b">
        <f>AND('Bewertung MB'!L51&lt;='Bewertung MB'!$D51,ISNUMBER('Bewertung MB'!L51))</f>
        <v>0</v>
      </c>
      <c r="I42" s="43" t="b">
        <f>AND('Bewertung MB'!M51&lt;='Bewertung MB'!$D51,ISNUMBER('Bewertung MB'!M51))</f>
        <v>0</v>
      </c>
      <c r="J42" s="43" t="b">
        <f>AND('Bewertung MB'!N51&lt;='Bewertung MB'!$D51,ISNUMBER('Bewertung MB'!N51))</f>
        <v>0</v>
      </c>
      <c r="K42" s="43" t="b">
        <f>AND('Bewertung MB'!O51&lt;='Bewertung MB'!$D51,ISNUMBER('Bewertung MB'!O51))</f>
        <v>0</v>
      </c>
      <c r="L42" s="43" t="b">
        <f>AND('Bewertung MB'!P51&lt;='Bewertung MB'!$D51,ISNUMBER('Bewertung MB'!P51))</f>
        <v>0</v>
      </c>
      <c r="M42" s="43" t="b">
        <f>AND('Bewertung MB'!Q51&lt;='Bewertung MB'!$D51,ISNUMBER('Bewertung MB'!Q51))</f>
        <v>0</v>
      </c>
      <c r="N42" s="43" t="b">
        <f>AND('Bewertung MB'!R51&lt;='Bewertung MB'!$D51,ISNUMBER('Bewertung MB'!R51))</f>
        <v>0</v>
      </c>
      <c r="O42" s="43" t="b">
        <f>AND('Bewertung MB'!S51&lt;='Bewertung MB'!$D51,ISNUMBER('Bewertung MB'!S51))</f>
        <v>0</v>
      </c>
    </row>
    <row r="43" spans="1:15" x14ac:dyDescent="0.2">
      <c r="A43" s="43" t="b">
        <f>AND('Bewertung MB'!E52&lt;='Bewertung MB'!$D52,ISNUMBER('Bewertung MB'!E52))</f>
        <v>0</v>
      </c>
      <c r="B43" s="43" t="b">
        <f>AND('Bewertung MB'!F52&lt;='Bewertung MB'!$D52,ISNUMBER('Bewertung MB'!F52))</f>
        <v>0</v>
      </c>
      <c r="C43" s="43" t="b">
        <f>AND('Bewertung MB'!G52&lt;='Bewertung MB'!$D52,ISNUMBER('Bewertung MB'!G52))</f>
        <v>0</v>
      </c>
      <c r="D43" s="43" t="b">
        <f>AND('Bewertung MB'!H52&lt;='Bewertung MB'!$D52,ISNUMBER('Bewertung MB'!H52))</f>
        <v>0</v>
      </c>
      <c r="E43" s="43" t="b">
        <f>AND('Bewertung MB'!I52&lt;='Bewertung MB'!$D52,ISNUMBER('Bewertung MB'!I52))</f>
        <v>0</v>
      </c>
      <c r="F43" s="43" t="b">
        <f>AND('Bewertung MB'!J52&lt;='Bewertung MB'!$D52,ISNUMBER('Bewertung MB'!J52))</f>
        <v>0</v>
      </c>
      <c r="G43" s="43" t="b">
        <f>AND('Bewertung MB'!K52&lt;='Bewertung MB'!$D52,ISNUMBER('Bewertung MB'!K52))</f>
        <v>0</v>
      </c>
      <c r="H43" s="43" t="b">
        <f>AND('Bewertung MB'!L52&lt;='Bewertung MB'!$D52,ISNUMBER('Bewertung MB'!L52))</f>
        <v>0</v>
      </c>
      <c r="I43" s="43" t="b">
        <f>AND('Bewertung MB'!M52&lt;='Bewertung MB'!$D52,ISNUMBER('Bewertung MB'!M52))</f>
        <v>0</v>
      </c>
      <c r="J43" s="43" t="b">
        <f>AND('Bewertung MB'!N52&lt;='Bewertung MB'!$D52,ISNUMBER('Bewertung MB'!N52))</f>
        <v>0</v>
      </c>
      <c r="K43" s="43" t="b">
        <f>AND('Bewertung MB'!O52&lt;='Bewertung MB'!$D52,ISNUMBER('Bewertung MB'!O52))</f>
        <v>0</v>
      </c>
      <c r="L43" s="43" t="b">
        <f>AND('Bewertung MB'!P52&lt;='Bewertung MB'!$D52,ISNUMBER('Bewertung MB'!P52))</f>
        <v>0</v>
      </c>
      <c r="M43" s="43" t="b">
        <f>AND('Bewertung MB'!Q52&lt;='Bewertung MB'!$D52,ISNUMBER('Bewertung MB'!Q52))</f>
        <v>0</v>
      </c>
      <c r="N43" s="43" t="b">
        <f>AND('Bewertung MB'!R52&lt;='Bewertung MB'!$D52,ISNUMBER('Bewertung MB'!R52))</f>
        <v>0</v>
      </c>
      <c r="O43" s="43" t="b">
        <f>AND('Bewertung MB'!S52&lt;='Bewertung MB'!$D52,ISNUMBER('Bewertung MB'!S52))</f>
        <v>0</v>
      </c>
    </row>
    <row r="44" spans="1:15" x14ac:dyDescent="0.2">
      <c r="A44" s="43" t="b">
        <f>AND('Bewertung MB'!E53&lt;='Bewertung MB'!$D53,ISNUMBER('Bewertung MB'!E53))</f>
        <v>0</v>
      </c>
      <c r="B44" s="43" t="b">
        <f>AND('Bewertung MB'!F53&lt;='Bewertung MB'!$D53,ISNUMBER('Bewertung MB'!F53))</f>
        <v>0</v>
      </c>
      <c r="C44" s="43" t="b">
        <f>AND('Bewertung MB'!G53&lt;='Bewertung MB'!$D53,ISNUMBER('Bewertung MB'!G53))</f>
        <v>0</v>
      </c>
      <c r="D44" s="43" t="b">
        <f>AND('Bewertung MB'!H53&lt;='Bewertung MB'!$D53,ISNUMBER('Bewertung MB'!H53))</f>
        <v>0</v>
      </c>
      <c r="E44" s="43" t="b">
        <f>AND('Bewertung MB'!I53&lt;='Bewertung MB'!$D53,ISNUMBER('Bewertung MB'!I53))</f>
        <v>0</v>
      </c>
      <c r="F44" s="43" t="b">
        <f>AND('Bewertung MB'!J53&lt;='Bewertung MB'!$D53,ISNUMBER('Bewertung MB'!J53))</f>
        <v>0</v>
      </c>
      <c r="G44" s="43" t="b">
        <f>AND('Bewertung MB'!K53&lt;='Bewertung MB'!$D53,ISNUMBER('Bewertung MB'!K53))</f>
        <v>0</v>
      </c>
      <c r="H44" s="43" t="b">
        <f>AND('Bewertung MB'!L53&lt;='Bewertung MB'!$D53,ISNUMBER('Bewertung MB'!L53))</f>
        <v>0</v>
      </c>
      <c r="I44" s="43" t="b">
        <f>AND('Bewertung MB'!M53&lt;='Bewertung MB'!$D53,ISNUMBER('Bewertung MB'!M53))</f>
        <v>0</v>
      </c>
      <c r="J44" s="43" t="b">
        <f>AND('Bewertung MB'!N53&lt;='Bewertung MB'!$D53,ISNUMBER('Bewertung MB'!N53))</f>
        <v>0</v>
      </c>
      <c r="K44" s="43" t="b">
        <f>AND('Bewertung MB'!O53&lt;='Bewertung MB'!$D53,ISNUMBER('Bewertung MB'!O53))</f>
        <v>0</v>
      </c>
      <c r="L44" s="43" t="b">
        <f>AND('Bewertung MB'!P53&lt;='Bewertung MB'!$D53,ISNUMBER('Bewertung MB'!P53))</f>
        <v>0</v>
      </c>
      <c r="M44" s="43" t="b">
        <f>AND('Bewertung MB'!Q53&lt;='Bewertung MB'!$D53,ISNUMBER('Bewertung MB'!Q53))</f>
        <v>0</v>
      </c>
      <c r="N44" s="43" t="b">
        <f>AND('Bewertung MB'!R53&lt;='Bewertung MB'!$D53,ISNUMBER('Bewertung MB'!R53))</f>
        <v>0</v>
      </c>
      <c r="O44" s="43" t="b">
        <f>AND('Bewertung MB'!S53&lt;='Bewertung MB'!$D53,ISNUMBER('Bewertung MB'!S53))</f>
        <v>0</v>
      </c>
    </row>
    <row r="45" spans="1:15" x14ac:dyDescent="0.2">
      <c r="A45" s="43" t="b">
        <f>AND('Bewertung MB'!E54&lt;='Bewertung MB'!$D54,ISNUMBER('Bewertung MB'!E54))</f>
        <v>0</v>
      </c>
      <c r="B45" s="43" t="b">
        <f>AND('Bewertung MB'!F54&lt;='Bewertung MB'!$D54,ISNUMBER('Bewertung MB'!F54))</f>
        <v>0</v>
      </c>
      <c r="C45" s="43" t="b">
        <f>AND('Bewertung MB'!G54&lt;='Bewertung MB'!$D54,ISNUMBER('Bewertung MB'!G54))</f>
        <v>0</v>
      </c>
      <c r="D45" s="43" t="b">
        <f>AND('Bewertung MB'!H54&lt;='Bewertung MB'!$D54,ISNUMBER('Bewertung MB'!H54))</f>
        <v>0</v>
      </c>
      <c r="E45" s="43" t="b">
        <f>AND('Bewertung MB'!I54&lt;='Bewertung MB'!$D54,ISNUMBER('Bewertung MB'!I54))</f>
        <v>0</v>
      </c>
      <c r="F45" s="43" t="b">
        <f>AND('Bewertung MB'!J54&lt;='Bewertung MB'!$D54,ISNUMBER('Bewertung MB'!J54))</f>
        <v>0</v>
      </c>
      <c r="G45" s="43" t="b">
        <f>AND('Bewertung MB'!K54&lt;='Bewertung MB'!$D54,ISNUMBER('Bewertung MB'!K54))</f>
        <v>0</v>
      </c>
      <c r="H45" s="43" t="b">
        <f>AND('Bewertung MB'!L54&lt;='Bewertung MB'!$D54,ISNUMBER('Bewertung MB'!L54))</f>
        <v>0</v>
      </c>
      <c r="I45" s="43" t="b">
        <f>AND('Bewertung MB'!M54&lt;='Bewertung MB'!$D54,ISNUMBER('Bewertung MB'!M54))</f>
        <v>0</v>
      </c>
      <c r="J45" s="43" t="b">
        <f>AND('Bewertung MB'!N54&lt;='Bewertung MB'!$D54,ISNUMBER('Bewertung MB'!N54))</f>
        <v>0</v>
      </c>
      <c r="K45" s="43" t="b">
        <f>AND('Bewertung MB'!O54&lt;='Bewertung MB'!$D54,ISNUMBER('Bewertung MB'!O54))</f>
        <v>0</v>
      </c>
      <c r="L45" s="43" t="b">
        <f>AND('Bewertung MB'!P54&lt;='Bewertung MB'!$D54,ISNUMBER('Bewertung MB'!P54))</f>
        <v>0</v>
      </c>
      <c r="M45" s="43" t="b">
        <f>AND('Bewertung MB'!Q54&lt;='Bewertung MB'!$D54,ISNUMBER('Bewertung MB'!Q54))</f>
        <v>0</v>
      </c>
      <c r="N45" s="43" t="b">
        <f>AND('Bewertung MB'!R54&lt;='Bewertung MB'!$D54,ISNUMBER('Bewertung MB'!R54))</f>
        <v>0</v>
      </c>
      <c r="O45" s="43" t="b">
        <f>AND('Bewertung MB'!S54&lt;='Bewertung MB'!$D54,ISNUMBER('Bewertung MB'!S54))</f>
        <v>0</v>
      </c>
    </row>
    <row r="46" spans="1:15" x14ac:dyDescent="0.2">
      <c r="A46" s="43" t="b">
        <f>AND('Bewertung MB'!E55&lt;='Bewertung MB'!$D55,ISNUMBER('Bewertung MB'!E55))</f>
        <v>0</v>
      </c>
      <c r="B46" s="43" t="b">
        <f>AND('Bewertung MB'!F55&lt;='Bewertung MB'!$D55,ISNUMBER('Bewertung MB'!F55))</f>
        <v>0</v>
      </c>
      <c r="C46" s="43" t="b">
        <f>AND('Bewertung MB'!G55&lt;='Bewertung MB'!$D55,ISNUMBER('Bewertung MB'!G55))</f>
        <v>0</v>
      </c>
      <c r="D46" s="43" t="b">
        <f>AND('Bewertung MB'!H55&lt;='Bewertung MB'!$D55,ISNUMBER('Bewertung MB'!H55))</f>
        <v>0</v>
      </c>
      <c r="E46" s="43" t="b">
        <f>AND('Bewertung MB'!I55&lt;='Bewertung MB'!$D55,ISNUMBER('Bewertung MB'!I55))</f>
        <v>0</v>
      </c>
      <c r="F46" s="43" t="b">
        <f>AND('Bewertung MB'!J55&lt;='Bewertung MB'!$D55,ISNUMBER('Bewertung MB'!J55))</f>
        <v>0</v>
      </c>
      <c r="G46" s="43" t="b">
        <f>AND('Bewertung MB'!K55&lt;='Bewertung MB'!$D55,ISNUMBER('Bewertung MB'!K55))</f>
        <v>0</v>
      </c>
      <c r="H46" s="43" t="b">
        <f>AND('Bewertung MB'!L55&lt;='Bewertung MB'!$D55,ISNUMBER('Bewertung MB'!L55))</f>
        <v>0</v>
      </c>
      <c r="I46" s="43" t="b">
        <f>AND('Bewertung MB'!M55&lt;='Bewertung MB'!$D55,ISNUMBER('Bewertung MB'!M55))</f>
        <v>0</v>
      </c>
      <c r="J46" s="43" t="b">
        <f>AND('Bewertung MB'!N55&lt;='Bewertung MB'!$D55,ISNUMBER('Bewertung MB'!N55))</f>
        <v>0</v>
      </c>
      <c r="K46" s="43" t="b">
        <f>AND('Bewertung MB'!O55&lt;='Bewertung MB'!$D55,ISNUMBER('Bewertung MB'!O55))</f>
        <v>0</v>
      </c>
      <c r="L46" s="43" t="b">
        <f>AND('Bewertung MB'!P55&lt;='Bewertung MB'!$D55,ISNUMBER('Bewertung MB'!P55))</f>
        <v>0</v>
      </c>
      <c r="M46" s="43" t="b">
        <f>AND('Bewertung MB'!Q55&lt;='Bewertung MB'!$D55,ISNUMBER('Bewertung MB'!Q55))</f>
        <v>0</v>
      </c>
      <c r="N46" s="43" t="b">
        <f>AND('Bewertung MB'!R55&lt;='Bewertung MB'!$D55,ISNUMBER('Bewertung MB'!R55))</f>
        <v>0</v>
      </c>
      <c r="O46" s="43" t="b">
        <f>AND('Bewertung MB'!S55&lt;='Bewertung MB'!$D55,ISNUMBER('Bewertung MB'!S55))</f>
        <v>0</v>
      </c>
    </row>
    <row r="47" spans="1:15" x14ac:dyDescent="0.2">
      <c r="A47" s="43" t="b">
        <f>AND('Bewertung MB'!E56&lt;='Bewertung MB'!$D56,ISNUMBER('Bewertung MB'!E56))</f>
        <v>0</v>
      </c>
      <c r="B47" s="43" t="b">
        <f>AND('Bewertung MB'!F56&lt;='Bewertung MB'!$D56,ISNUMBER('Bewertung MB'!F56))</f>
        <v>0</v>
      </c>
      <c r="C47" s="43" t="b">
        <f>AND('Bewertung MB'!G56&lt;='Bewertung MB'!$D56,ISNUMBER('Bewertung MB'!G56))</f>
        <v>0</v>
      </c>
      <c r="D47" s="43" t="b">
        <f>AND('Bewertung MB'!H56&lt;='Bewertung MB'!$D56,ISNUMBER('Bewertung MB'!H56))</f>
        <v>0</v>
      </c>
      <c r="E47" s="43" t="b">
        <f>AND('Bewertung MB'!I56&lt;='Bewertung MB'!$D56,ISNUMBER('Bewertung MB'!I56))</f>
        <v>0</v>
      </c>
      <c r="F47" s="43" t="b">
        <f>AND('Bewertung MB'!J56&lt;='Bewertung MB'!$D56,ISNUMBER('Bewertung MB'!J56))</f>
        <v>0</v>
      </c>
      <c r="G47" s="43" t="b">
        <f>AND('Bewertung MB'!K56&lt;='Bewertung MB'!$D56,ISNUMBER('Bewertung MB'!K56))</f>
        <v>0</v>
      </c>
      <c r="H47" s="43" t="b">
        <f>AND('Bewertung MB'!L56&lt;='Bewertung MB'!$D56,ISNUMBER('Bewertung MB'!L56))</f>
        <v>0</v>
      </c>
      <c r="I47" s="43" t="b">
        <f>AND('Bewertung MB'!M56&lt;='Bewertung MB'!$D56,ISNUMBER('Bewertung MB'!M56))</f>
        <v>0</v>
      </c>
      <c r="J47" s="43" t="b">
        <f>AND('Bewertung MB'!N56&lt;='Bewertung MB'!$D56,ISNUMBER('Bewertung MB'!N56))</f>
        <v>0</v>
      </c>
      <c r="K47" s="43" t="b">
        <f>AND('Bewertung MB'!O56&lt;='Bewertung MB'!$D56,ISNUMBER('Bewertung MB'!O56))</f>
        <v>0</v>
      </c>
      <c r="L47" s="43" t="b">
        <f>AND('Bewertung MB'!P56&lt;='Bewertung MB'!$D56,ISNUMBER('Bewertung MB'!P56))</f>
        <v>0</v>
      </c>
      <c r="M47" s="43" t="b">
        <f>AND('Bewertung MB'!Q56&lt;='Bewertung MB'!$D56,ISNUMBER('Bewertung MB'!Q56))</f>
        <v>0</v>
      </c>
      <c r="N47" s="43" t="b">
        <f>AND('Bewertung MB'!R56&lt;='Bewertung MB'!$D56,ISNUMBER('Bewertung MB'!R56))</f>
        <v>0</v>
      </c>
      <c r="O47" s="43" t="b">
        <f>AND('Bewertung MB'!S56&lt;='Bewertung MB'!$D56,ISNUMBER('Bewertung MB'!S56))</f>
        <v>0</v>
      </c>
    </row>
    <row r="48" spans="1:15" x14ac:dyDescent="0.2">
      <c r="A48" s="43" t="b">
        <f>AND('Bewertung MB'!E57&lt;='Bewertung MB'!$D57,ISNUMBER('Bewertung MB'!E57))</f>
        <v>0</v>
      </c>
      <c r="B48" s="43" t="b">
        <f>AND('Bewertung MB'!F57&lt;='Bewertung MB'!$D57,ISNUMBER('Bewertung MB'!F57))</f>
        <v>0</v>
      </c>
      <c r="C48" s="43" t="b">
        <f>AND('Bewertung MB'!G57&lt;='Bewertung MB'!$D57,ISNUMBER('Bewertung MB'!G57))</f>
        <v>0</v>
      </c>
      <c r="D48" s="43" t="b">
        <f>AND('Bewertung MB'!H57&lt;='Bewertung MB'!$D57,ISNUMBER('Bewertung MB'!H57))</f>
        <v>0</v>
      </c>
      <c r="E48" s="43" t="b">
        <f>AND('Bewertung MB'!I57&lt;='Bewertung MB'!$D57,ISNUMBER('Bewertung MB'!I57))</f>
        <v>0</v>
      </c>
      <c r="F48" s="43" t="b">
        <f>AND('Bewertung MB'!J57&lt;='Bewertung MB'!$D57,ISNUMBER('Bewertung MB'!J57))</f>
        <v>0</v>
      </c>
      <c r="G48" s="43" t="b">
        <f>AND('Bewertung MB'!K57&lt;='Bewertung MB'!$D57,ISNUMBER('Bewertung MB'!K57))</f>
        <v>0</v>
      </c>
      <c r="H48" s="43" t="b">
        <f>AND('Bewertung MB'!L57&lt;='Bewertung MB'!$D57,ISNUMBER('Bewertung MB'!L57))</f>
        <v>0</v>
      </c>
      <c r="I48" s="43" t="b">
        <f>AND('Bewertung MB'!M57&lt;='Bewertung MB'!$D57,ISNUMBER('Bewertung MB'!M57))</f>
        <v>0</v>
      </c>
      <c r="J48" s="43" t="b">
        <f>AND('Bewertung MB'!N57&lt;='Bewertung MB'!$D57,ISNUMBER('Bewertung MB'!N57))</f>
        <v>0</v>
      </c>
      <c r="K48" s="43" t="b">
        <f>AND('Bewertung MB'!O57&lt;='Bewertung MB'!$D57,ISNUMBER('Bewertung MB'!O57))</f>
        <v>0</v>
      </c>
      <c r="L48" s="43" t="b">
        <f>AND('Bewertung MB'!P57&lt;='Bewertung MB'!$D57,ISNUMBER('Bewertung MB'!P57))</f>
        <v>0</v>
      </c>
      <c r="M48" s="43" t="b">
        <f>AND('Bewertung MB'!Q57&lt;='Bewertung MB'!$D57,ISNUMBER('Bewertung MB'!Q57))</f>
        <v>0</v>
      </c>
      <c r="N48" s="43" t="b">
        <f>AND('Bewertung MB'!R57&lt;='Bewertung MB'!$D57,ISNUMBER('Bewertung MB'!R57))</f>
        <v>0</v>
      </c>
      <c r="O48" s="43" t="b">
        <f>AND('Bewertung MB'!S57&lt;='Bewertung MB'!$D57,ISNUMBER('Bewertung MB'!S57))</f>
        <v>0</v>
      </c>
    </row>
    <row r="49" spans="1:15" x14ac:dyDescent="0.2">
      <c r="A49" s="43" t="b">
        <f>AND('Bewertung MB'!E58&lt;='Bewertung MB'!$D58,ISNUMBER('Bewertung MB'!E58))</f>
        <v>0</v>
      </c>
      <c r="B49" s="43" t="b">
        <f>AND('Bewertung MB'!F58&lt;='Bewertung MB'!$D58,ISNUMBER('Bewertung MB'!F58))</f>
        <v>0</v>
      </c>
      <c r="C49" s="43" t="b">
        <f>AND('Bewertung MB'!G58&lt;='Bewertung MB'!$D58,ISNUMBER('Bewertung MB'!G58))</f>
        <v>0</v>
      </c>
      <c r="D49" s="43" t="b">
        <f>AND('Bewertung MB'!H58&lt;='Bewertung MB'!$D58,ISNUMBER('Bewertung MB'!H58))</f>
        <v>0</v>
      </c>
      <c r="E49" s="43" t="b">
        <f>AND('Bewertung MB'!I58&lt;='Bewertung MB'!$D58,ISNUMBER('Bewertung MB'!I58))</f>
        <v>0</v>
      </c>
      <c r="F49" s="43" t="b">
        <f>AND('Bewertung MB'!J58&lt;='Bewertung MB'!$D58,ISNUMBER('Bewertung MB'!J58))</f>
        <v>0</v>
      </c>
      <c r="G49" s="43" t="b">
        <f>AND('Bewertung MB'!K58&lt;='Bewertung MB'!$D58,ISNUMBER('Bewertung MB'!K58))</f>
        <v>0</v>
      </c>
      <c r="H49" s="43" t="b">
        <f>AND('Bewertung MB'!L58&lt;='Bewertung MB'!$D58,ISNUMBER('Bewertung MB'!L58))</f>
        <v>0</v>
      </c>
      <c r="I49" s="43" t="b">
        <f>AND('Bewertung MB'!M58&lt;='Bewertung MB'!$D58,ISNUMBER('Bewertung MB'!M58))</f>
        <v>0</v>
      </c>
      <c r="J49" s="43" t="b">
        <f>AND('Bewertung MB'!N58&lt;='Bewertung MB'!$D58,ISNUMBER('Bewertung MB'!N58))</f>
        <v>0</v>
      </c>
      <c r="K49" s="43" t="b">
        <f>AND('Bewertung MB'!O58&lt;='Bewertung MB'!$D58,ISNUMBER('Bewertung MB'!O58))</f>
        <v>0</v>
      </c>
      <c r="L49" s="43" t="b">
        <f>AND('Bewertung MB'!P58&lt;='Bewertung MB'!$D58,ISNUMBER('Bewertung MB'!P58))</f>
        <v>0</v>
      </c>
      <c r="M49" s="43" t="b">
        <f>AND('Bewertung MB'!Q58&lt;='Bewertung MB'!$D58,ISNUMBER('Bewertung MB'!Q58))</f>
        <v>0</v>
      </c>
      <c r="N49" s="43" t="b">
        <f>AND('Bewertung MB'!R58&lt;='Bewertung MB'!$D58,ISNUMBER('Bewertung MB'!R58))</f>
        <v>0</v>
      </c>
      <c r="O49" s="43" t="b">
        <f>AND('Bewertung MB'!S58&lt;='Bewertung MB'!$D58,ISNUMBER('Bewertung MB'!S58))</f>
        <v>0</v>
      </c>
    </row>
    <row r="50" spans="1:15" x14ac:dyDescent="0.2">
      <c r="A50" s="43" t="b">
        <f>AND('Bewertung MB'!E59&lt;='Bewertung MB'!$D59,ISNUMBER('Bewertung MB'!E59))</f>
        <v>0</v>
      </c>
      <c r="B50" s="43" t="b">
        <f>AND('Bewertung MB'!F59&lt;='Bewertung MB'!$D59,ISNUMBER('Bewertung MB'!F59))</f>
        <v>0</v>
      </c>
      <c r="C50" s="43" t="b">
        <f>AND('Bewertung MB'!G59&lt;='Bewertung MB'!$D59,ISNUMBER('Bewertung MB'!G59))</f>
        <v>0</v>
      </c>
      <c r="D50" s="43" t="b">
        <f>AND('Bewertung MB'!H59&lt;='Bewertung MB'!$D59,ISNUMBER('Bewertung MB'!H59))</f>
        <v>0</v>
      </c>
      <c r="E50" s="43" t="b">
        <f>AND('Bewertung MB'!I59&lt;='Bewertung MB'!$D59,ISNUMBER('Bewertung MB'!I59))</f>
        <v>0</v>
      </c>
      <c r="F50" s="43" t="b">
        <f>AND('Bewertung MB'!J59&lt;='Bewertung MB'!$D59,ISNUMBER('Bewertung MB'!J59))</f>
        <v>0</v>
      </c>
      <c r="G50" s="43" t="b">
        <f>AND('Bewertung MB'!K59&lt;='Bewertung MB'!$D59,ISNUMBER('Bewertung MB'!K59))</f>
        <v>0</v>
      </c>
      <c r="H50" s="43" t="b">
        <f>AND('Bewertung MB'!L59&lt;='Bewertung MB'!$D59,ISNUMBER('Bewertung MB'!L59))</f>
        <v>0</v>
      </c>
      <c r="I50" s="43" t="b">
        <f>AND('Bewertung MB'!M59&lt;='Bewertung MB'!$D59,ISNUMBER('Bewertung MB'!M59))</f>
        <v>0</v>
      </c>
      <c r="J50" s="43" t="b">
        <f>AND('Bewertung MB'!N59&lt;='Bewertung MB'!$D59,ISNUMBER('Bewertung MB'!N59))</f>
        <v>0</v>
      </c>
      <c r="K50" s="43" t="b">
        <f>AND('Bewertung MB'!O59&lt;='Bewertung MB'!$D59,ISNUMBER('Bewertung MB'!O59))</f>
        <v>0</v>
      </c>
      <c r="L50" s="43" t="b">
        <f>AND('Bewertung MB'!P59&lt;='Bewertung MB'!$D59,ISNUMBER('Bewertung MB'!P59))</f>
        <v>0</v>
      </c>
      <c r="M50" s="43" t="b">
        <f>AND('Bewertung MB'!Q59&lt;='Bewertung MB'!$D59,ISNUMBER('Bewertung MB'!Q59))</f>
        <v>0</v>
      </c>
      <c r="N50" s="43" t="b">
        <f>AND('Bewertung MB'!R59&lt;='Bewertung MB'!$D59,ISNUMBER('Bewertung MB'!R59))</f>
        <v>0</v>
      </c>
      <c r="O50" s="43" t="b">
        <f>AND('Bewertung MB'!S59&lt;='Bewertung MB'!$D59,ISNUMBER('Bewertung MB'!S59))</f>
        <v>0</v>
      </c>
    </row>
    <row r="51" spans="1:15" x14ac:dyDescent="0.2">
      <c r="A51" s="43" t="b">
        <f>AND('Bewertung MB'!E60&lt;='Bewertung MB'!$D60,ISNUMBER('Bewertung MB'!E60))</f>
        <v>0</v>
      </c>
      <c r="B51" s="43" t="b">
        <f>AND('Bewertung MB'!F60&lt;='Bewertung MB'!$D60,ISNUMBER('Bewertung MB'!F60))</f>
        <v>0</v>
      </c>
      <c r="C51" s="43" t="b">
        <f>AND('Bewertung MB'!G60&lt;='Bewertung MB'!$D60,ISNUMBER('Bewertung MB'!G60))</f>
        <v>0</v>
      </c>
      <c r="D51" s="43" t="b">
        <f>AND('Bewertung MB'!H60&lt;='Bewertung MB'!$D60,ISNUMBER('Bewertung MB'!H60))</f>
        <v>0</v>
      </c>
      <c r="E51" s="43" t="b">
        <f>AND('Bewertung MB'!I60&lt;='Bewertung MB'!$D60,ISNUMBER('Bewertung MB'!I60))</f>
        <v>0</v>
      </c>
      <c r="F51" s="43" t="b">
        <f>AND('Bewertung MB'!J60&lt;='Bewertung MB'!$D60,ISNUMBER('Bewertung MB'!J60))</f>
        <v>0</v>
      </c>
      <c r="G51" s="43" t="b">
        <f>AND('Bewertung MB'!K60&lt;='Bewertung MB'!$D60,ISNUMBER('Bewertung MB'!K60))</f>
        <v>0</v>
      </c>
      <c r="H51" s="43" t="b">
        <f>AND('Bewertung MB'!L60&lt;='Bewertung MB'!$D60,ISNUMBER('Bewertung MB'!L60))</f>
        <v>0</v>
      </c>
      <c r="I51" s="43" t="b">
        <f>AND('Bewertung MB'!M60&lt;='Bewertung MB'!$D60,ISNUMBER('Bewertung MB'!M60))</f>
        <v>0</v>
      </c>
      <c r="J51" s="43" t="b">
        <f>AND('Bewertung MB'!N60&lt;='Bewertung MB'!$D60,ISNUMBER('Bewertung MB'!N60))</f>
        <v>0</v>
      </c>
      <c r="K51" s="43" t="b">
        <f>AND('Bewertung MB'!O60&lt;='Bewertung MB'!$D60,ISNUMBER('Bewertung MB'!O60))</f>
        <v>0</v>
      </c>
      <c r="L51" s="43" t="b">
        <f>AND('Bewertung MB'!P60&lt;='Bewertung MB'!$D60,ISNUMBER('Bewertung MB'!P60))</f>
        <v>0</v>
      </c>
      <c r="M51" s="43" t="b">
        <f>AND('Bewertung MB'!Q60&lt;='Bewertung MB'!$D60,ISNUMBER('Bewertung MB'!Q60))</f>
        <v>0</v>
      </c>
      <c r="N51" s="43" t="b">
        <f>AND('Bewertung MB'!R60&lt;='Bewertung MB'!$D60,ISNUMBER('Bewertung MB'!R60))</f>
        <v>0</v>
      </c>
      <c r="O51" s="43" t="b">
        <f>AND('Bewertung MB'!S60&lt;='Bewertung MB'!$D60,ISNUMBER('Bewertung MB'!S60))</f>
        <v>0</v>
      </c>
    </row>
    <row r="52" spans="1:15" x14ac:dyDescent="0.2">
      <c r="A52" s="43" t="b">
        <f>AND('Bewertung MB'!E61&lt;='Bewertung MB'!$D61,ISNUMBER('Bewertung MB'!E61))</f>
        <v>0</v>
      </c>
      <c r="B52" s="43" t="b">
        <f>AND('Bewertung MB'!F61&lt;='Bewertung MB'!$D61,ISNUMBER('Bewertung MB'!F61))</f>
        <v>0</v>
      </c>
      <c r="C52" s="43" t="b">
        <f>AND('Bewertung MB'!G61&lt;='Bewertung MB'!$D61,ISNUMBER('Bewertung MB'!G61))</f>
        <v>0</v>
      </c>
      <c r="D52" s="43" t="b">
        <f>AND('Bewertung MB'!H61&lt;='Bewertung MB'!$D61,ISNUMBER('Bewertung MB'!H61))</f>
        <v>0</v>
      </c>
      <c r="E52" s="43" t="b">
        <f>AND('Bewertung MB'!I61&lt;='Bewertung MB'!$D61,ISNUMBER('Bewertung MB'!I61))</f>
        <v>0</v>
      </c>
      <c r="F52" s="43" t="b">
        <f>AND('Bewertung MB'!J61&lt;='Bewertung MB'!$D61,ISNUMBER('Bewertung MB'!J61))</f>
        <v>0</v>
      </c>
      <c r="G52" s="43" t="b">
        <f>AND('Bewertung MB'!K61&lt;='Bewertung MB'!$D61,ISNUMBER('Bewertung MB'!K61))</f>
        <v>0</v>
      </c>
      <c r="H52" s="43" t="b">
        <f>AND('Bewertung MB'!L61&lt;='Bewertung MB'!$D61,ISNUMBER('Bewertung MB'!L61))</f>
        <v>0</v>
      </c>
      <c r="I52" s="43" t="b">
        <f>AND('Bewertung MB'!M61&lt;='Bewertung MB'!$D61,ISNUMBER('Bewertung MB'!M61))</f>
        <v>0</v>
      </c>
      <c r="J52" s="43" t="b">
        <f>AND('Bewertung MB'!N61&lt;='Bewertung MB'!$D61,ISNUMBER('Bewertung MB'!N61))</f>
        <v>0</v>
      </c>
      <c r="K52" s="43" t="b">
        <f>AND('Bewertung MB'!O61&lt;='Bewertung MB'!$D61,ISNUMBER('Bewertung MB'!O61))</f>
        <v>0</v>
      </c>
      <c r="L52" s="43" t="b">
        <f>AND('Bewertung MB'!P61&lt;='Bewertung MB'!$D61,ISNUMBER('Bewertung MB'!P61))</f>
        <v>0</v>
      </c>
      <c r="M52" s="43" t="b">
        <f>AND('Bewertung MB'!Q61&lt;='Bewertung MB'!$D61,ISNUMBER('Bewertung MB'!Q61))</f>
        <v>0</v>
      </c>
      <c r="N52" s="43" t="b">
        <f>AND('Bewertung MB'!R61&lt;='Bewertung MB'!$D61,ISNUMBER('Bewertung MB'!R61))</f>
        <v>0</v>
      </c>
      <c r="O52" s="43" t="b">
        <f>AND('Bewertung MB'!S61&lt;='Bewertung MB'!$D61,ISNUMBER('Bewertung MB'!S61))</f>
        <v>0</v>
      </c>
    </row>
    <row r="53" spans="1:15" x14ac:dyDescent="0.2">
      <c r="A53" s="43" t="b">
        <f>AND('Bewertung MB'!E62&lt;='Bewertung MB'!$D62,ISNUMBER('Bewertung MB'!E62))</f>
        <v>0</v>
      </c>
      <c r="B53" s="43" t="b">
        <f>AND('Bewertung MB'!F62&lt;='Bewertung MB'!$D62,ISNUMBER('Bewertung MB'!F62))</f>
        <v>0</v>
      </c>
      <c r="C53" s="43" t="b">
        <f>AND('Bewertung MB'!G62&lt;='Bewertung MB'!$D62,ISNUMBER('Bewertung MB'!G62))</f>
        <v>0</v>
      </c>
      <c r="D53" s="43" t="b">
        <f>AND('Bewertung MB'!H62&lt;='Bewertung MB'!$D62,ISNUMBER('Bewertung MB'!H62))</f>
        <v>0</v>
      </c>
      <c r="E53" s="43" t="b">
        <f>AND('Bewertung MB'!I62&lt;='Bewertung MB'!$D62,ISNUMBER('Bewertung MB'!I62))</f>
        <v>0</v>
      </c>
      <c r="F53" s="43" t="b">
        <f>AND('Bewertung MB'!J62&lt;='Bewertung MB'!$D62,ISNUMBER('Bewertung MB'!J62))</f>
        <v>0</v>
      </c>
      <c r="G53" s="43" t="b">
        <f>AND('Bewertung MB'!K62&lt;='Bewertung MB'!$D62,ISNUMBER('Bewertung MB'!K62))</f>
        <v>0</v>
      </c>
      <c r="H53" s="43" t="b">
        <f>AND('Bewertung MB'!L62&lt;='Bewertung MB'!$D62,ISNUMBER('Bewertung MB'!L62))</f>
        <v>0</v>
      </c>
      <c r="I53" s="43" t="b">
        <f>AND('Bewertung MB'!M62&lt;='Bewertung MB'!$D62,ISNUMBER('Bewertung MB'!M62))</f>
        <v>0</v>
      </c>
      <c r="J53" s="43" t="b">
        <f>AND('Bewertung MB'!N62&lt;='Bewertung MB'!$D62,ISNUMBER('Bewertung MB'!N62))</f>
        <v>0</v>
      </c>
      <c r="K53" s="43" t="b">
        <f>AND('Bewertung MB'!O62&lt;='Bewertung MB'!$D62,ISNUMBER('Bewertung MB'!O62))</f>
        <v>0</v>
      </c>
      <c r="L53" s="43" t="b">
        <f>AND('Bewertung MB'!P62&lt;='Bewertung MB'!$D62,ISNUMBER('Bewertung MB'!P62))</f>
        <v>0</v>
      </c>
      <c r="M53" s="43" t="b">
        <f>AND('Bewertung MB'!Q62&lt;='Bewertung MB'!$D62,ISNUMBER('Bewertung MB'!Q62))</f>
        <v>0</v>
      </c>
      <c r="N53" s="43" t="b">
        <f>AND('Bewertung MB'!R62&lt;='Bewertung MB'!$D62,ISNUMBER('Bewertung MB'!R62))</f>
        <v>0</v>
      </c>
      <c r="O53" s="43" t="b">
        <f>AND('Bewertung MB'!S62&lt;='Bewertung MB'!$D62,ISNUMBER('Bewertung MB'!S62))</f>
        <v>0</v>
      </c>
    </row>
    <row r="54" spans="1:15" x14ac:dyDescent="0.2">
      <c r="A54" s="43" t="b">
        <f>AND('Bewertung MB'!E63&lt;='Bewertung MB'!$D63,ISNUMBER('Bewertung MB'!E63))</f>
        <v>0</v>
      </c>
      <c r="B54" s="43" t="b">
        <f>AND('Bewertung MB'!F63&lt;='Bewertung MB'!$D63,ISNUMBER('Bewertung MB'!F63))</f>
        <v>0</v>
      </c>
      <c r="C54" s="43" t="b">
        <f>AND('Bewertung MB'!G63&lt;='Bewertung MB'!$D63,ISNUMBER('Bewertung MB'!G63))</f>
        <v>0</v>
      </c>
      <c r="D54" s="43" t="b">
        <f>AND('Bewertung MB'!H63&lt;='Bewertung MB'!$D63,ISNUMBER('Bewertung MB'!H63))</f>
        <v>0</v>
      </c>
      <c r="E54" s="43" t="b">
        <f>AND('Bewertung MB'!I63&lt;='Bewertung MB'!$D63,ISNUMBER('Bewertung MB'!I63))</f>
        <v>0</v>
      </c>
      <c r="F54" s="43" t="b">
        <f>AND('Bewertung MB'!J63&lt;='Bewertung MB'!$D63,ISNUMBER('Bewertung MB'!J63))</f>
        <v>0</v>
      </c>
      <c r="G54" s="43" t="b">
        <f>AND('Bewertung MB'!K63&lt;='Bewertung MB'!$D63,ISNUMBER('Bewertung MB'!K63))</f>
        <v>0</v>
      </c>
      <c r="H54" s="43" t="b">
        <f>AND('Bewertung MB'!L63&lt;='Bewertung MB'!$D63,ISNUMBER('Bewertung MB'!L63))</f>
        <v>0</v>
      </c>
      <c r="I54" s="43" t="b">
        <f>AND('Bewertung MB'!M63&lt;='Bewertung MB'!$D63,ISNUMBER('Bewertung MB'!M63))</f>
        <v>0</v>
      </c>
      <c r="J54" s="43" t="b">
        <f>AND('Bewertung MB'!N63&lt;='Bewertung MB'!$D63,ISNUMBER('Bewertung MB'!N63))</f>
        <v>0</v>
      </c>
      <c r="K54" s="43" t="b">
        <f>AND('Bewertung MB'!O63&lt;='Bewertung MB'!$D63,ISNUMBER('Bewertung MB'!O63))</f>
        <v>0</v>
      </c>
      <c r="L54" s="43" t="b">
        <f>AND('Bewertung MB'!P63&lt;='Bewertung MB'!$D63,ISNUMBER('Bewertung MB'!P63))</f>
        <v>0</v>
      </c>
      <c r="M54" s="43" t="b">
        <f>AND('Bewertung MB'!Q63&lt;='Bewertung MB'!$D63,ISNUMBER('Bewertung MB'!Q63))</f>
        <v>0</v>
      </c>
      <c r="N54" s="43" t="b">
        <f>AND('Bewertung MB'!R63&lt;='Bewertung MB'!$D63,ISNUMBER('Bewertung MB'!R63))</f>
        <v>0</v>
      </c>
      <c r="O54" s="43" t="b">
        <f>AND('Bewertung MB'!S63&lt;='Bewertung MB'!$D63,ISNUMBER('Bewertung MB'!S63))</f>
        <v>0</v>
      </c>
    </row>
    <row r="55" spans="1:15" x14ac:dyDescent="0.2">
      <c r="A55" s="43" t="b">
        <f>AND('Bewertung MB'!E64&lt;='Bewertung MB'!$D64,ISNUMBER('Bewertung MB'!E64))</f>
        <v>0</v>
      </c>
      <c r="B55" s="43" t="b">
        <f>AND('Bewertung MB'!F64&lt;='Bewertung MB'!$D64,ISNUMBER('Bewertung MB'!F64))</f>
        <v>0</v>
      </c>
      <c r="C55" s="43" t="b">
        <f>AND('Bewertung MB'!G64&lt;='Bewertung MB'!$D64,ISNUMBER('Bewertung MB'!G64))</f>
        <v>0</v>
      </c>
      <c r="D55" s="43" t="b">
        <f>AND('Bewertung MB'!H64&lt;='Bewertung MB'!$D64,ISNUMBER('Bewertung MB'!H64))</f>
        <v>0</v>
      </c>
      <c r="E55" s="43" t="b">
        <f>AND('Bewertung MB'!I64&lt;='Bewertung MB'!$D64,ISNUMBER('Bewertung MB'!I64))</f>
        <v>0</v>
      </c>
      <c r="F55" s="43" t="b">
        <f>AND('Bewertung MB'!J64&lt;='Bewertung MB'!$D64,ISNUMBER('Bewertung MB'!J64))</f>
        <v>0</v>
      </c>
      <c r="G55" s="43" t="b">
        <f>AND('Bewertung MB'!K64&lt;='Bewertung MB'!$D64,ISNUMBER('Bewertung MB'!K64))</f>
        <v>0</v>
      </c>
      <c r="H55" s="43" t="b">
        <f>AND('Bewertung MB'!L64&lt;='Bewertung MB'!$D64,ISNUMBER('Bewertung MB'!L64))</f>
        <v>0</v>
      </c>
      <c r="I55" s="43" t="b">
        <f>AND('Bewertung MB'!M64&lt;='Bewertung MB'!$D64,ISNUMBER('Bewertung MB'!M64))</f>
        <v>0</v>
      </c>
      <c r="J55" s="43" t="b">
        <f>AND('Bewertung MB'!N64&lt;='Bewertung MB'!$D64,ISNUMBER('Bewertung MB'!N64))</f>
        <v>0</v>
      </c>
      <c r="K55" s="43" t="b">
        <f>AND('Bewertung MB'!O64&lt;='Bewertung MB'!$D64,ISNUMBER('Bewertung MB'!O64))</f>
        <v>0</v>
      </c>
      <c r="L55" s="43" t="b">
        <f>AND('Bewertung MB'!P64&lt;='Bewertung MB'!$D64,ISNUMBER('Bewertung MB'!P64))</f>
        <v>0</v>
      </c>
      <c r="M55" s="43" t="b">
        <f>AND('Bewertung MB'!Q64&lt;='Bewertung MB'!$D64,ISNUMBER('Bewertung MB'!Q64))</f>
        <v>0</v>
      </c>
      <c r="N55" s="43" t="b">
        <f>AND('Bewertung MB'!R64&lt;='Bewertung MB'!$D64,ISNUMBER('Bewertung MB'!R64))</f>
        <v>0</v>
      </c>
      <c r="O55" s="43" t="b">
        <f>AND('Bewertung MB'!S64&lt;='Bewertung MB'!$D64,ISNUMBER('Bewertung MB'!S64))</f>
        <v>0</v>
      </c>
    </row>
    <row r="56" spans="1:15" x14ac:dyDescent="0.2">
      <c r="A56" s="43" t="b">
        <f>AND('Bewertung MB'!E65&lt;='Bewertung MB'!$D65,ISNUMBER('Bewertung MB'!E65))</f>
        <v>0</v>
      </c>
      <c r="B56" s="43" t="b">
        <f>AND('Bewertung MB'!F65&lt;='Bewertung MB'!$D65,ISNUMBER('Bewertung MB'!F65))</f>
        <v>0</v>
      </c>
      <c r="C56" s="43" t="b">
        <f>AND('Bewertung MB'!G65&lt;='Bewertung MB'!$D65,ISNUMBER('Bewertung MB'!G65))</f>
        <v>0</v>
      </c>
      <c r="D56" s="43" t="b">
        <f>AND('Bewertung MB'!H65&lt;='Bewertung MB'!$D65,ISNUMBER('Bewertung MB'!H65))</f>
        <v>0</v>
      </c>
      <c r="E56" s="43" t="b">
        <f>AND('Bewertung MB'!I65&lt;='Bewertung MB'!$D65,ISNUMBER('Bewertung MB'!I65))</f>
        <v>0</v>
      </c>
      <c r="F56" s="43" t="b">
        <f>AND('Bewertung MB'!J65&lt;='Bewertung MB'!$D65,ISNUMBER('Bewertung MB'!J65))</f>
        <v>0</v>
      </c>
      <c r="G56" s="43" t="b">
        <f>AND('Bewertung MB'!K65&lt;='Bewertung MB'!$D65,ISNUMBER('Bewertung MB'!K65))</f>
        <v>0</v>
      </c>
      <c r="H56" s="43" t="b">
        <f>AND('Bewertung MB'!L65&lt;='Bewertung MB'!$D65,ISNUMBER('Bewertung MB'!L65))</f>
        <v>0</v>
      </c>
      <c r="I56" s="43" t="b">
        <f>AND('Bewertung MB'!M65&lt;='Bewertung MB'!$D65,ISNUMBER('Bewertung MB'!M65))</f>
        <v>0</v>
      </c>
      <c r="J56" s="43" t="b">
        <f>AND('Bewertung MB'!N65&lt;='Bewertung MB'!$D65,ISNUMBER('Bewertung MB'!N65))</f>
        <v>0</v>
      </c>
      <c r="K56" s="43" t="b">
        <f>AND('Bewertung MB'!O65&lt;='Bewertung MB'!$D65,ISNUMBER('Bewertung MB'!O65))</f>
        <v>0</v>
      </c>
      <c r="L56" s="43" t="b">
        <f>AND('Bewertung MB'!P65&lt;='Bewertung MB'!$D65,ISNUMBER('Bewertung MB'!P65))</f>
        <v>0</v>
      </c>
      <c r="M56" s="43" t="b">
        <f>AND('Bewertung MB'!Q65&lt;='Bewertung MB'!$D65,ISNUMBER('Bewertung MB'!Q65))</f>
        <v>0</v>
      </c>
      <c r="N56" s="43" t="b">
        <f>AND('Bewertung MB'!R65&lt;='Bewertung MB'!$D65,ISNUMBER('Bewertung MB'!R65))</f>
        <v>0</v>
      </c>
      <c r="O56" s="43" t="b">
        <f>AND('Bewertung MB'!S65&lt;='Bewertung MB'!$D65,ISNUMBER('Bewertung MB'!S65))</f>
        <v>0</v>
      </c>
    </row>
    <row r="57" spans="1:15" x14ac:dyDescent="0.2">
      <c r="A57" s="43" t="b">
        <f>AND('Bewertung MB'!E66&lt;='Bewertung MB'!$D66,ISNUMBER('Bewertung MB'!E66))</f>
        <v>0</v>
      </c>
      <c r="B57" s="43" t="b">
        <f>AND('Bewertung MB'!F66&lt;='Bewertung MB'!$D66,ISNUMBER('Bewertung MB'!F66))</f>
        <v>0</v>
      </c>
      <c r="C57" s="43" t="b">
        <f>AND('Bewertung MB'!G66&lt;='Bewertung MB'!$D66,ISNUMBER('Bewertung MB'!G66))</f>
        <v>0</v>
      </c>
      <c r="D57" s="43" t="b">
        <f>AND('Bewertung MB'!H66&lt;='Bewertung MB'!$D66,ISNUMBER('Bewertung MB'!H66))</f>
        <v>0</v>
      </c>
      <c r="E57" s="43" t="b">
        <f>AND('Bewertung MB'!I66&lt;='Bewertung MB'!$D66,ISNUMBER('Bewertung MB'!I66))</f>
        <v>0</v>
      </c>
      <c r="F57" s="43" t="b">
        <f>AND('Bewertung MB'!J66&lt;='Bewertung MB'!$D66,ISNUMBER('Bewertung MB'!J66))</f>
        <v>0</v>
      </c>
      <c r="G57" s="43" t="b">
        <f>AND('Bewertung MB'!K66&lt;='Bewertung MB'!$D66,ISNUMBER('Bewertung MB'!K66))</f>
        <v>0</v>
      </c>
      <c r="H57" s="43" t="b">
        <f>AND('Bewertung MB'!L66&lt;='Bewertung MB'!$D66,ISNUMBER('Bewertung MB'!L66))</f>
        <v>0</v>
      </c>
      <c r="I57" s="43" t="b">
        <f>AND('Bewertung MB'!M66&lt;='Bewertung MB'!$D66,ISNUMBER('Bewertung MB'!M66))</f>
        <v>0</v>
      </c>
      <c r="J57" s="43" t="b">
        <f>AND('Bewertung MB'!N66&lt;='Bewertung MB'!$D66,ISNUMBER('Bewertung MB'!N66))</f>
        <v>0</v>
      </c>
      <c r="K57" s="43" t="b">
        <f>AND('Bewertung MB'!O66&lt;='Bewertung MB'!$D66,ISNUMBER('Bewertung MB'!O66))</f>
        <v>0</v>
      </c>
      <c r="L57" s="43" t="b">
        <f>AND('Bewertung MB'!P66&lt;='Bewertung MB'!$D66,ISNUMBER('Bewertung MB'!P66))</f>
        <v>0</v>
      </c>
      <c r="M57" s="43" t="b">
        <f>AND('Bewertung MB'!Q66&lt;='Bewertung MB'!$D66,ISNUMBER('Bewertung MB'!Q66))</f>
        <v>0</v>
      </c>
      <c r="N57" s="43" t="b">
        <f>AND('Bewertung MB'!R66&lt;='Bewertung MB'!$D66,ISNUMBER('Bewertung MB'!R66))</f>
        <v>0</v>
      </c>
      <c r="O57" s="43" t="b">
        <f>AND('Bewertung MB'!S66&lt;='Bewertung MB'!$D66,ISNUMBER('Bewertung MB'!S66))</f>
        <v>0</v>
      </c>
    </row>
    <row r="58" spans="1:15" x14ac:dyDescent="0.2">
      <c r="A58" s="43" t="b">
        <f>AND('Bewertung MB'!E67&lt;='Bewertung MB'!$D67,ISNUMBER('Bewertung MB'!E67))</f>
        <v>0</v>
      </c>
      <c r="B58" s="43" t="b">
        <f>AND('Bewertung MB'!F67&lt;='Bewertung MB'!$D67,ISNUMBER('Bewertung MB'!F67))</f>
        <v>0</v>
      </c>
      <c r="C58" s="43" t="b">
        <f>AND('Bewertung MB'!G67&lt;='Bewertung MB'!$D67,ISNUMBER('Bewertung MB'!G67))</f>
        <v>0</v>
      </c>
      <c r="D58" s="43" t="b">
        <f>AND('Bewertung MB'!H67&lt;='Bewertung MB'!$D67,ISNUMBER('Bewertung MB'!H67))</f>
        <v>0</v>
      </c>
      <c r="E58" s="43" t="b">
        <f>AND('Bewertung MB'!I67&lt;='Bewertung MB'!$D67,ISNUMBER('Bewertung MB'!I67))</f>
        <v>0</v>
      </c>
      <c r="F58" s="43" t="b">
        <f>AND('Bewertung MB'!J67&lt;='Bewertung MB'!$D67,ISNUMBER('Bewertung MB'!J67))</f>
        <v>0</v>
      </c>
      <c r="G58" s="43" t="b">
        <f>AND('Bewertung MB'!K67&lt;='Bewertung MB'!$D67,ISNUMBER('Bewertung MB'!K67))</f>
        <v>0</v>
      </c>
      <c r="H58" s="43" t="b">
        <f>AND('Bewertung MB'!L67&lt;='Bewertung MB'!$D67,ISNUMBER('Bewertung MB'!L67))</f>
        <v>0</v>
      </c>
      <c r="I58" s="43" t="b">
        <f>AND('Bewertung MB'!M67&lt;='Bewertung MB'!$D67,ISNUMBER('Bewertung MB'!M67))</f>
        <v>0</v>
      </c>
      <c r="J58" s="43" t="b">
        <f>AND('Bewertung MB'!N67&lt;='Bewertung MB'!$D67,ISNUMBER('Bewertung MB'!N67))</f>
        <v>0</v>
      </c>
      <c r="K58" s="43" t="b">
        <f>AND('Bewertung MB'!O67&lt;='Bewertung MB'!$D67,ISNUMBER('Bewertung MB'!O67))</f>
        <v>0</v>
      </c>
      <c r="L58" s="43" t="b">
        <f>AND('Bewertung MB'!P67&lt;='Bewertung MB'!$D67,ISNUMBER('Bewertung MB'!P67))</f>
        <v>0</v>
      </c>
      <c r="M58" s="43" t="b">
        <f>AND('Bewertung MB'!Q67&lt;='Bewertung MB'!$D67,ISNUMBER('Bewertung MB'!Q67))</f>
        <v>0</v>
      </c>
      <c r="N58" s="43" t="b">
        <f>AND('Bewertung MB'!R67&lt;='Bewertung MB'!$D67,ISNUMBER('Bewertung MB'!R67))</f>
        <v>0</v>
      </c>
      <c r="O58" s="43" t="b">
        <f>AND('Bewertung MB'!S67&lt;='Bewertung MB'!$D67,ISNUMBER('Bewertung MB'!S67))</f>
        <v>0</v>
      </c>
    </row>
    <row r="59" spans="1:15" x14ac:dyDescent="0.2">
      <c r="A59" s="43" t="b">
        <f>AND('Bewertung MB'!E68&lt;='Bewertung MB'!$D68,ISNUMBER('Bewertung MB'!E68))</f>
        <v>0</v>
      </c>
      <c r="B59" s="43" t="b">
        <f>AND('Bewertung MB'!F68&lt;='Bewertung MB'!$D68,ISNUMBER('Bewertung MB'!F68))</f>
        <v>0</v>
      </c>
      <c r="C59" s="43" t="b">
        <f>AND('Bewertung MB'!G68&lt;='Bewertung MB'!$D68,ISNUMBER('Bewertung MB'!G68))</f>
        <v>0</v>
      </c>
      <c r="D59" s="43" t="b">
        <f>AND('Bewertung MB'!H68&lt;='Bewertung MB'!$D68,ISNUMBER('Bewertung MB'!H68))</f>
        <v>0</v>
      </c>
      <c r="E59" s="43" t="b">
        <f>AND('Bewertung MB'!I68&lt;='Bewertung MB'!$D68,ISNUMBER('Bewertung MB'!I68))</f>
        <v>0</v>
      </c>
      <c r="F59" s="43" t="b">
        <f>AND('Bewertung MB'!J68&lt;='Bewertung MB'!$D68,ISNUMBER('Bewertung MB'!J68))</f>
        <v>0</v>
      </c>
      <c r="G59" s="43" t="b">
        <f>AND('Bewertung MB'!K68&lt;='Bewertung MB'!$D68,ISNUMBER('Bewertung MB'!K68))</f>
        <v>0</v>
      </c>
      <c r="H59" s="43" t="b">
        <f>AND('Bewertung MB'!L68&lt;='Bewertung MB'!$D68,ISNUMBER('Bewertung MB'!L68))</f>
        <v>0</v>
      </c>
      <c r="I59" s="43" t="b">
        <f>AND('Bewertung MB'!M68&lt;='Bewertung MB'!$D68,ISNUMBER('Bewertung MB'!M68))</f>
        <v>0</v>
      </c>
      <c r="J59" s="43" t="b">
        <f>AND('Bewertung MB'!N68&lt;='Bewertung MB'!$D68,ISNUMBER('Bewertung MB'!N68))</f>
        <v>0</v>
      </c>
      <c r="K59" s="43" t="b">
        <f>AND('Bewertung MB'!O68&lt;='Bewertung MB'!$D68,ISNUMBER('Bewertung MB'!O68))</f>
        <v>0</v>
      </c>
      <c r="L59" s="43" t="b">
        <f>AND('Bewertung MB'!P68&lt;='Bewertung MB'!$D68,ISNUMBER('Bewertung MB'!P68))</f>
        <v>0</v>
      </c>
      <c r="M59" s="43" t="b">
        <f>AND('Bewertung MB'!Q68&lt;='Bewertung MB'!$D68,ISNUMBER('Bewertung MB'!Q68))</f>
        <v>0</v>
      </c>
      <c r="N59" s="43" t="b">
        <f>AND('Bewertung MB'!R68&lt;='Bewertung MB'!$D68,ISNUMBER('Bewertung MB'!R68))</f>
        <v>0</v>
      </c>
      <c r="O59" s="43" t="b">
        <f>AND('Bewertung MB'!S68&lt;='Bewertung MB'!$D68,ISNUMBER('Bewertung MB'!S68))</f>
        <v>0</v>
      </c>
    </row>
    <row r="60" spans="1:15" x14ac:dyDescent="0.2">
      <c r="A60" s="43" t="b">
        <f>AND('Bewertung MB'!E69&lt;='Bewertung MB'!$D69,ISNUMBER('Bewertung MB'!E69))</f>
        <v>0</v>
      </c>
      <c r="B60" s="43" t="b">
        <f>AND('Bewertung MB'!F69&lt;='Bewertung MB'!$D69,ISNUMBER('Bewertung MB'!F69))</f>
        <v>0</v>
      </c>
      <c r="C60" s="43" t="b">
        <f>AND('Bewertung MB'!G69&lt;='Bewertung MB'!$D69,ISNUMBER('Bewertung MB'!G69))</f>
        <v>0</v>
      </c>
      <c r="D60" s="43" t="b">
        <f>AND('Bewertung MB'!H69&lt;='Bewertung MB'!$D69,ISNUMBER('Bewertung MB'!H69))</f>
        <v>0</v>
      </c>
      <c r="E60" s="43" t="b">
        <f>AND('Bewertung MB'!I69&lt;='Bewertung MB'!$D69,ISNUMBER('Bewertung MB'!I69))</f>
        <v>0</v>
      </c>
      <c r="F60" s="43" t="b">
        <f>AND('Bewertung MB'!J69&lt;='Bewertung MB'!$D69,ISNUMBER('Bewertung MB'!J69))</f>
        <v>0</v>
      </c>
      <c r="G60" s="43" t="b">
        <f>AND('Bewertung MB'!K69&lt;='Bewertung MB'!$D69,ISNUMBER('Bewertung MB'!K69))</f>
        <v>0</v>
      </c>
      <c r="H60" s="43" t="b">
        <f>AND('Bewertung MB'!L69&lt;='Bewertung MB'!$D69,ISNUMBER('Bewertung MB'!L69))</f>
        <v>0</v>
      </c>
      <c r="I60" s="43" t="b">
        <f>AND('Bewertung MB'!M69&lt;='Bewertung MB'!$D69,ISNUMBER('Bewertung MB'!M69))</f>
        <v>0</v>
      </c>
      <c r="J60" s="43" t="b">
        <f>AND('Bewertung MB'!N69&lt;='Bewertung MB'!$D69,ISNUMBER('Bewertung MB'!N69))</f>
        <v>0</v>
      </c>
      <c r="K60" s="43" t="b">
        <f>AND('Bewertung MB'!O69&lt;='Bewertung MB'!$D69,ISNUMBER('Bewertung MB'!O69))</f>
        <v>0</v>
      </c>
      <c r="L60" s="43" t="b">
        <f>AND('Bewertung MB'!P69&lt;='Bewertung MB'!$D69,ISNUMBER('Bewertung MB'!P69))</f>
        <v>0</v>
      </c>
      <c r="M60" s="43" t="b">
        <f>AND('Bewertung MB'!Q69&lt;='Bewertung MB'!$D69,ISNUMBER('Bewertung MB'!Q69))</f>
        <v>0</v>
      </c>
      <c r="N60" s="43" t="b">
        <f>AND('Bewertung MB'!R69&lt;='Bewertung MB'!$D69,ISNUMBER('Bewertung MB'!R69))</f>
        <v>0</v>
      </c>
      <c r="O60" s="43" t="b">
        <f>AND('Bewertung MB'!S69&lt;='Bewertung MB'!$D69,ISNUMBER('Bewertung MB'!S69))</f>
        <v>0</v>
      </c>
    </row>
    <row r="61" spans="1:15" x14ac:dyDescent="0.2">
      <c r="A61" s="43" t="b">
        <f>AND('Bewertung MB'!E70&lt;='Bewertung MB'!$D70,ISNUMBER('Bewertung MB'!E70))</f>
        <v>0</v>
      </c>
      <c r="B61" s="43" t="b">
        <f>AND('Bewertung MB'!F70&lt;='Bewertung MB'!$D70,ISNUMBER('Bewertung MB'!F70))</f>
        <v>0</v>
      </c>
      <c r="C61" s="43" t="b">
        <f>AND('Bewertung MB'!G70&lt;='Bewertung MB'!$D70,ISNUMBER('Bewertung MB'!G70))</f>
        <v>0</v>
      </c>
      <c r="D61" s="43" t="b">
        <f>AND('Bewertung MB'!H70&lt;='Bewertung MB'!$D70,ISNUMBER('Bewertung MB'!H70))</f>
        <v>0</v>
      </c>
      <c r="E61" s="43" t="b">
        <f>AND('Bewertung MB'!I70&lt;='Bewertung MB'!$D70,ISNUMBER('Bewertung MB'!I70))</f>
        <v>0</v>
      </c>
      <c r="F61" s="43" t="b">
        <f>AND('Bewertung MB'!J70&lt;='Bewertung MB'!$D70,ISNUMBER('Bewertung MB'!J70))</f>
        <v>0</v>
      </c>
      <c r="G61" s="43" t="b">
        <f>AND('Bewertung MB'!K70&lt;='Bewertung MB'!$D70,ISNUMBER('Bewertung MB'!K70))</f>
        <v>0</v>
      </c>
      <c r="H61" s="43" t="b">
        <f>AND('Bewertung MB'!L70&lt;='Bewertung MB'!$D70,ISNUMBER('Bewertung MB'!L70))</f>
        <v>0</v>
      </c>
      <c r="I61" s="43" t="b">
        <f>AND('Bewertung MB'!M70&lt;='Bewertung MB'!$D70,ISNUMBER('Bewertung MB'!M70))</f>
        <v>0</v>
      </c>
      <c r="J61" s="43" t="b">
        <f>AND('Bewertung MB'!N70&lt;='Bewertung MB'!$D70,ISNUMBER('Bewertung MB'!N70))</f>
        <v>0</v>
      </c>
      <c r="K61" s="43" t="b">
        <f>AND('Bewertung MB'!O70&lt;='Bewertung MB'!$D70,ISNUMBER('Bewertung MB'!O70))</f>
        <v>0</v>
      </c>
      <c r="L61" s="43" t="b">
        <f>AND('Bewertung MB'!P70&lt;='Bewertung MB'!$D70,ISNUMBER('Bewertung MB'!P70))</f>
        <v>0</v>
      </c>
      <c r="M61" s="43" t="b">
        <f>AND('Bewertung MB'!Q70&lt;='Bewertung MB'!$D70,ISNUMBER('Bewertung MB'!Q70))</f>
        <v>0</v>
      </c>
      <c r="N61" s="43" t="b">
        <f>AND('Bewertung MB'!R70&lt;='Bewertung MB'!$D70,ISNUMBER('Bewertung MB'!R70))</f>
        <v>0</v>
      </c>
      <c r="O61" s="43" t="b">
        <f>AND('Bewertung MB'!S70&lt;='Bewertung MB'!$D70,ISNUMBER('Bewertung MB'!S70))</f>
        <v>0</v>
      </c>
    </row>
    <row r="62" spans="1:15" x14ac:dyDescent="0.2">
      <c r="A62" s="43">
        <f t="shared" ref="A62:O62" si="0">COUNTIF(A2:A61,"=wahr")</f>
        <v>0</v>
      </c>
      <c r="B62" s="43">
        <f t="shared" si="0"/>
        <v>0</v>
      </c>
      <c r="C62" s="43">
        <f t="shared" si="0"/>
        <v>0</v>
      </c>
      <c r="D62" s="43">
        <f t="shared" si="0"/>
        <v>0</v>
      </c>
      <c r="E62" s="43">
        <f t="shared" si="0"/>
        <v>0</v>
      </c>
      <c r="F62" s="43">
        <f t="shared" si="0"/>
        <v>0</v>
      </c>
      <c r="G62" s="43">
        <f t="shared" si="0"/>
        <v>0</v>
      </c>
      <c r="H62" s="43">
        <f t="shared" si="0"/>
        <v>0</v>
      </c>
      <c r="I62" s="43">
        <f t="shared" si="0"/>
        <v>0</v>
      </c>
      <c r="J62" s="43">
        <f t="shared" si="0"/>
        <v>0</v>
      </c>
      <c r="K62" s="43">
        <f t="shared" si="0"/>
        <v>0</v>
      </c>
      <c r="L62" s="43">
        <f t="shared" si="0"/>
        <v>0</v>
      </c>
      <c r="M62" s="43">
        <f t="shared" si="0"/>
        <v>0</v>
      </c>
      <c r="N62" s="43">
        <f t="shared" si="0"/>
        <v>0</v>
      </c>
      <c r="O62" s="43">
        <f t="shared" si="0"/>
        <v>0</v>
      </c>
    </row>
    <row r="64" spans="1:15" ht="166.5" x14ac:dyDescent="0.2">
      <c r="A64" s="111" t="str">
        <f>'Bewertung FB'!E5</f>
        <v>Sulfide
vor-
handen</v>
      </c>
      <c r="B64" s="111" t="str">
        <f>'Bewertung FB'!F5</f>
        <v>NH4+-
Konz.
hoch/
NH4+-
Stoßbel.</v>
      </c>
      <c r="C64" s="111" t="str">
        <f>'Bewertung FB'!G5</f>
        <v>C:N:P - Verh. gestört</v>
      </c>
      <c r="D64" s="111" t="str">
        <f>'Bewertung FB'!H5</f>
        <v>stabil</v>
      </c>
      <c r="E64" s="111" t="str">
        <f>'Bewertung FB'!I5</f>
        <v>instabil / Stoßbe-
lastung</v>
      </c>
      <c r="F64" s="111" t="str">
        <f>'Bewertung FB'!J5</f>
        <v>hoch</v>
      </c>
      <c r="G64" s="111" t="str">
        <f>'Bewertung FB'!K5</f>
        <v>mittel-
niedrig</v>
      </c>
      <c r="H64" s="111" t="str">
        <f>'Bewertung FB'!L5</f>
        <v>&gt; 2</v>
      </c>
      <c r="I64" s="111" t="str">
        <f>'Bewertung FB'!M5</f>
        <v>1-2</v>
      </c>
      <c r="J64" s="111" t="str">
        <f>'Bewertung FB'!N5</f>
        <v>&lt; 1</v>
      </c>
      <c r="K64" s="111" t="str">
        <f>'Bewertung FB'!O5</f>
        <v>Schlammalter
hoch</v>
      </c>
      <c r="L64" s="111" t="str">
        <f>'Bewertung FB'!P5</f>
        <v>Schlammalter
niedrig</v>
      </c>
      <c r="M64" s="111" t="str">
        <f>'Bewertung FB'!Q5</f>
        <v>Denitrifikation
stabil</v>
      </c>
    </row>
    <row r="65" spans="1:15" x14ac:dyDescent="0.2">
      <c r="A65" s="43" t="b">
        <f>AND('Bewertung FB'!E8&lt;='Bewertung FB'!$D8,NOT(ISBLANK('Bewertung FB'!E8)),ISNUMBER('Bewertung FB'!$D8))</f>
        <v>0</v>
      </c>
      <c r="B65" s="43" t="b">
        <f>AND('Bewertung FB'!F8&lt;='Bewertung FB'!$D8,NOT(ISBLANK('Bewertung FB'!F8)),ISNUMBER('Bewertung FB'!$D8))</f>
        <v>0</v>
      </c>
      <c r="C65" s="43" t="b">
        <f>AND('Bewertung FB'!G8&lt;='Bewertung FB'!$D8,NOT(ISBLANK('Bewertung FB'!G8)),ISNUMBER('Bewertung FB'!$D8))</f>
        <v>0</v>
      </c>
      <c r="D65" s="43" t="b">
        <f>AND('Bewertung FB'!H8&lt;='Bewertung FB'!$D8,NOT(ISBLANK('Bewertung FB'!H8)),ISNUMBER('Bewertung FB'!$D8))</f>
        <v>0</v>
      </c>
      <c r="E65" s="43" t="b">
        <f>AND('Bewertung FB'!I8&lt;='Bewertung FB'!$D8,NOT(ISBLANK('Bewertung FB'!I8)),ISNUMBER('Bewertung FB'!$D8))</f>
        <v>0</v>
      </c>
      <c r="F65" s="43" t="b">
        <f>AND('Bewertung FB'!J8&lt;='Bewertung FB'!$D8,NOT(ISBLANK('Bewertung FB'!J8)),ISNUMBER('Bewertung FB'!$D8))</f>
        <v>0</v>
      </c>
      <c r="G65" s="43" t="b">
        <f>AND('Bewertung FB'!K8&lt;='Bewertung FB'!$D8,NOT(ISBLANK('Bewertung FB'!K8)),ISNUMBER('Bewertung FB'!$D8))</f>
        <v>0</v>
      </c>
      <c r="H65" s="43" t="b">
        <f>AND('Bewertung FB'!L8&lt;='Bewertung FB'!$D8,NOT(ISBLANK('Bewertung FB'!L8)),ISNUMBER('Bewertung FB'!$D8))</f>
        <v>0</v>
      </c>
      <c r="I65" s="43" t="b">
        <f>AND('Bewertung FB'!M8&lt;='Bewertung FB'!$D8,NOT(ISBLANK('Bewertung FB'!M8)),ISNUMBER('Bewertung FB'!$D8))</f>
        <v>0</v>
      </c>
      <c r="J65" s="43" t="b">
        <f>AND('Bewertung FB'!N8&lt;='Bewertung FB'!$D8,NOT(ISBLANK('Bewertung FB'!N8)),ISNUMBER('Bewertung FB'!$D8))</f>
        <v>0</v>
      </c>
      <c r="K65" s="43" t="b">
        <f>AND('Bewertung FB'!O8&lt;='Bewertung FB'!$D8,NOT(ISBLANK('Bewertung FB'!O8)),ISNUMBER('Bewertung FB'!$D8))</f>
        <v>0</v>
      </c>
      <c r="L65" s="43" t="b">
        <f>AND('Bewertung FB'!P8&lt;='Bewertung FB'!$D8,NOT(ISBLANK('Bewertung FB'!P8)),ISNUMBER('Bewertung FB'!$D8))</f>
        <v>0</v>
      </c>
      <c r="M65" s="43" t="b">
        <f>AND('Bewertung FB'!Q8&lt;='Bewertung FB'!$D8,NOT(ISBLANK('Bewertung FB'!Q8)),ISNUMBER('Bewertung FB'!$D8))</f>
        <v>0</v>
      </c>
    </row>
    <row r="66" spans="1:15" x14ac:dyDescent="0.2">
      <c r="A66" s="43" t="b">
        <f>AND('Bewertung FB'!E9&lt;='Bewertung FB'!$D9,NOT(ISBLANK('Bewertung FB'!E9)),ISNUMBER('Bewertung FB'!$D9))</f>
        <v>0</v>
      </c>
      <c r="B66" s="43" t="b">
        <f>AND('Bewertung FB'!F9&lt;='Bewertung FB'!$D9,NOT(ISBLANK('Bewertung FB'!F9)),ISNUMBER('Bewertung FB'!$D9))</f>
        <v>0</v>
      </c>
      <c r="C66" s="43" t="b">
        <f>AND('Bewertung FB'!G9&lt;='Bewertung FB'!$D9,NOT(ISBLANK('Bewertung FB'!G9)),ISNUMBER('Bewertung FB'!$D9))</f>
        <v>0</v>
      </c>
      <c r="D66" s="43" t="b">
        <f>AND('Bewertung FB'!H9&lt;='Bewertung FB'!$D9,NOT(ISBLANK('Bewertung FB'!H9)),ISNUMBER('Bewertung FB'!$D9))</f>
        <v>0</v>
      </c>
      <c r="E66" s="43" t="b">
        <f>AND('Bewertung FB'!I9&lt;='Bewertung FB'!$D9,NOT(ISBLANK('Bewertung FB'!I9)),ISNUMBER('Bewertung FB'!$D9))</f>
        <v>0</v>
      </c>
      <c r="F66" s="43" t="b">
        <f>AND('Bewertung FB'!J9&lt;='Bewertung FB'!$D9,NOT(ISBLANK('Bewertung FB'!J9)),ISNUMBER('Bewertung FB'!$D9))</f>
        <v>0</v>
      </c>
      <c r="G66" s="43" t="b">
        <f>AND('Bewertung FB'!K9&lt;='Bewertung FB'!$D9,NOT(ISBLANK('Bewertung FB'!K9)),ISNUMBER('Bewertung FB'!$D9))</f>
        <v>0</v>
      </c>
      <c r="H66" s="43" t="b">
        <f>AND('Bewertung FB'!L9&lt;='Bewertung FB'!$D9,NOT(ISBLANK('Bewertung FB'!L9)),ISNUMBER('Bewertung FB'!$D9))</f>
        <v>0</v>
      </c>
      <c r="I66" s="43" t="b">
        <f>AND('Bewertung FB'!M9&lt;='Bewertung FB'!$D9,NOT(ISBLANK('Bewertung FB'!M9)),ISNUMBER('Bewertung FB'!$D9))</f>
        <v>0</v>
      </c>
      <c r="J66" s="43" t="b">
        <f>AND('Bewertung FB'!N9&lt;='Bewertung FB'!$D9,NOT(ISBLANK('Bewertung FB'!N9)),ISNUMBER('Bewertung FB'!$D9))</f>
        <v>0</v>
      </c>
      <c r="K66" s="43" t="b">
        <f>AND('Bewertung FB'!O9&lt;='Bewertung FB'!$D9,NOT(ISBLANK('Bewertung FB'!O9)),ISNUMBER('Bewertung FB'!$D9))</f>
        <v>0</v>
      </c>
      <c r="L66" s="43" t="b">
        <f>AND('Bewertung FB'!P9&lt;='Bewertung FB'!$D9,NOT(ISBLANK('Bewertung FB'!P9)),ISNUMBER('Bewertung FB'!$D9))</f>
        <v>0</v>
      </c>
      <c r="M66" s="43" t="b">
        <f>AND('Bewertung FB'!Q9&lt;='Bewertung FB'!$D9,NOT(ISBLANK('Bewertung FB'!Q9)),ISNUMBER('Bewertung FB'!$D9))</f>
        <v>0</v>
      </c>
    </row>
    <row r="67" spans="1:15" x14ac:dyDescent="0.2">
      <c r="A67" s="43" t="b">
        <f>AND('Bewertung FB'!E10&lt;='Bewertung FB'!$D10,NOT(ISBLANK('Bewertung FB'!E10)),ISNUMBER('Bewertung FB'!$D10))</f>
        <v>0</v>
      </c>
      <c r="B67" s="43" t="b">
        <f>AND('Bewertung FB'!F10&lt;='Bewertung FB'!$D10,NOT(ISBLANK('Bewertung FB'!F10)),ISNUMBER('Bewertung FB'!$D10))</f>
        <v>0</v>
      </c>
      <c r="C67" s="43" t="b">
        <f>AND('Bewertung FB'!G10&lt;='Bewertung FB'!$D10,NOT(ISBLANK('Bewertung FB'!G10)),ISNUMBER('Bewertung FB'!$D10))</f>
        <v>0</v>
      </c>
      <c r="D67" s="43" t="b">
        <f>AND('Bewertung FB'!H10&lt;='Bewertung FB'!$D10,NOT(ISBLANK('Bewertung FB'!H10)),ISNUMBER('Bewertung FB'!$D10))</f>
        <v>0</v>
      </c>
      <c r="E67" s="43" t="b">
        <f>AND('Bewertung FB'!I10&lt;='Bewertung FB'!$D10,NOT(ISBLANK('Bewertung FB'!I10)),ISNUMBER('Bewertung FB'!$D10))</f>
        <v>0</v>
      </c>
      <c r="F67" s="43" t="b">
        <f>AND('Bewertung FB'!J10&lt;='Bewertung FB'!$D10,NOT(ISBLANK('Bewertung FB'!J10)),ISNUMBER('Bewertung FB'!$D10))</f>
        <v>0</v>
      </c>
      <c r="G67" s="43" t="b">
        <f>AND('Bewertung FB'!K10&lt;='Bewertung FB'!$D10,NOT(ISBLANK('Bewertung FB'!K10)),ISNUMBER('Bewertung FB'!$D10))</f>
        <v>0</v>
      </c>
      <c r="H67" s="43" t="b">
        <f>AND('Bewertung FB'!L10&lt;='Bewertung FB'!$D10,NOT(ISBLANK('Bewertung FB'!L10)),ISNUMBER('Bewertung FB'!$D10))</f>
        <v>0</v>
      </c>
      <c r="I67" s="43" t="b">
        <f>AND('Bewertung FB'!M10&lt;='Bewertung FB'!$D10,NOT(ISBLANK('Bewertung FB'!M10)),ISNUMBER('Bewertung FB'!$D10))</f>
        <v>0</v>
      </c>
      <c r="J67" s="43" t="b">
        <f>AND('Bewertung FB'!N10&lt;='Bewertung FB'!$D10,NOT(ISBLANK('Bewertung FB'!N10)),ISNUMBER('Bewertung FB'!$D10))</f>
        <v>0</v>
      </c>
      <c r="K67" s="43" t="b">
        <f>AND('Bewertung FB'!O10&lt;='Bewertung FB'!$D10,NOT(ISBLANK('Bewertung FB'!O10)),ISNUMBER('Bewertung FB'!$D10))</f>
        <v>0</v>
      </c>
      <c r="L67" s="43" t="b">
        <f>AND('Bewertung FB'!P10&lt;='Bewertung FB'!$D10,NOT(ISBLANK('Bewertung FB'!P10)),ISNUMBER('Bewertung FB'!$D10))</f>
        <v>0</v>
      </c>
      <c r="M67" s="43" t="b">
        <f>AND('Bewertung FB'!Q10&lt;='Bewertung FB'!$D10,NOT(ISBLANK('Bewertung FB'!Q10)),ISNUMBER('Bewertung FB'!$D10))</f>
        <v>0</v>
      </c>
    </row>
    <row r="68" spans="1:15" x14ac:dyDescent="0.2">
      <c r="A68" s="43" t="b">
        <f>AND('Bewertung FB'!E11&lt;='Bewertung FB'!$D11,NOT(ISBLANK('Bewertung FB'!E11)),ISNUMBER('Bewertung FB'!$D11))</f>
        <v>0</v>
      </c>
      <c r="B68" s="43" t="b">
        <f>AND('Bewertung FB'!F11&lt;='Bewertung FB'!$D11,NOT(ISBLANK('Bewertung FB'!F11)),ISNUMBER('Bewertung FB'!$D11))</f>
        <v>0</v>
      </c>
      <c r="C68" s="43" t="b">
        <f>AND('Bewertung FB'!G11&lt;='Bewertung FB'!$D11,NOT(ISBLANK('Bewertung FB'!G11)),ISNUMBER('Bewertung FB'!$D11))</f>
        <v>0</v>
      </c>
      <c r="D68" s="43" t="b">
        <f>AND('Bewertung FB'!H11&lt;='Bewertung FB'!$D11,NOT(ISBLANK('Bewertung FB'!H11)),ISNUMBER('Bewertung FB'!$D11))</f>
        <v>0</v>
      </c>
      <c r="E68" s="43" t="b">
        <f>AND('Bewertung FB'!I11&lt;='Bewertung FB'!$D11,NOT(ISBLANK('Bewertung FB'!I11)),ISNUMBER('Bewertung FB'!$D11))</f>
        <v>0</v>
      </c>
      <c r="F68" s="43" t="b">
        <f>AND('Bewertung FB'!J11&lt;='Bewertung FB'!$D11,NOT(ISBLANK('Bewertung FB'!J11)),ISNUMBER('Bewertung FB'!$D11))</f>
        <v>0</v>
      </c>
      <c r="G68" s="43" t="b">
        <f>AND('Bewertung FB'!K11&lt;='Bewertung FB'!$D11,NOT(ISBLANK('Bewertung FB'!K11)),ISNUMBER('Bewertung FB'!$D11))</f>
        <v>0</v>
      </c>
      <c r="H68" s="43" t="b">
        <f>AND('Bewertung FB'!L11&lt;='Bewertung FB'!$D11,NOT(ISBLANK('Bewertung FB'!L11)),ISNUMBER('Bewertung FB'!$D11))</f>
        <v>0</v>
      </c>
      <c r="I68" s="43" t="b">
        <f>AND('Bewertung FB'!M11&lt;='Bewertung FB'!$D11,NOT(ISBLANK('Bewertung FB'!M11)),ISNUMBER('Bewertung FB'!$D11))</f>
        <v>0</v>
      </c>
      <c r="J68" s="43" t="b">
        <f>AND('Bewertung FB'!N11&lt;='Bewertung FB'!$D11,NOT(ISBLANK('Bewertung FB'!N11)),ISNUMBER('Bewertung FB'!$D11))</f>
        <v>0</v>
      </c>
      <c r="K68" s="43" t="b">
        <f>AND('Bewertung FB'!O11&lt;='Bewertung FB'!$D11,NOT(ISBLANK('Bewertung FB'!O11)),ISNUMBER('Bewertung FB'!$D11))</f>
        <v>0</v>
      </c>
      <c r="L68" s="43" t="b">
        <f>AND('Bewertung FB'!P11&lt;='Bewertung FB'!$D11,NOT(ISBLANK('Bewertung FB'!P11)),ISNUMBER('Bewertung FB'!$D11))</f>
        <v>0</v>
      </c>
      <c r="M68" s="43" t="b">
        <f>AND('Bewertung FB'!Q11&lt;='Bewertung FB'!$D11,NOT(ISBLANK('Bewertung FB'!Q11)),ISNUMBER('Bewertung FB'!$D11))</f>
        <v>0</v>
      </c>
    </row>
    <row r="69" spans="1:15" x14ac:dyDescent="0.2">
      <c r="A69" s="43" t="b">
        <f>AND('Bewertung FB'!E12&lt;='Bewertung FB'!$D12,NOT(ISBLANK('Bewertung FB'!E12)),ISNUMBER('Bewertung FB'!$D12))</f>
        <v>0</v>
      </c>
      <c r="B69" s="43" t="b">
        <f>AND('Bewertung FB'!F12&lt;='Bewertung FB'!$D12,NOT(ISBLANK('Bewertung FB'!F12)),ISNUMBER('Bewertung FB'!$D12))</f>
        <v>0</v>
      </c>
      <c r="C69" s="43" t="b">
        <f>AND('Bewertung FB'!G12&lt;='Bewertung FB'!$D12,NOT(ISBLANK('Bewertung FB'!G12)),ISNUMBER('Bewertung FB'!$D12))</f>
        <v>0</v>
      </c>
      <c r="D69" s="43" t="b">
        <f>AND('Bewertung FB'!H12&lt;='Bewertung FB'!$D12,NOT(ISBLANK('Bewertung FB'!H12)),ISNUMBER('Bewertung FB'!$D12))</f>
        <v>0</v>
      </c>
      <c r="E69" s="43" t="b">
        <f>AND('Bewertung FB'!I12&lt;='Bewertung FB'!$D12,NOT(ISBLANK('Bewertung FB'!I12)),ISNUMBER('Bewertung FB'!$D12))</f>
        <v>0</v>
      </c>
      <c r="F69" s="43" t="b">
        <f>AND('Bewertung FB'!J12&lt;='Bewertung FB'!$D12,NOT(ISBLANK('Bewertung FB'!J12)),ISNUMBER('Bewertung FB'!$D12))</f>
        <v>0</v>
      </c>
      <c r="G69" s="43" t="b">
        <f>AND('Bewertung FB'!K12&lt;='Bewertung FB'!$D12,NOT(ISBLANK('Bewertung FB'!K12)),ISNUMBER('Bewertung FB'!$D12))</f>
        <v>0</v>
      </c>
      <c r="H69" s="43" t="b">
        <f>AND('Bewertung FB'!L12&lt;='Bewertung FB'!$D12,NOT(ISBLANK('Bewertung FB'!L12)),ISNUMBER('Bewertung FB'!$D12))</f>
        <v>0</v>
      </c>
      <c r="I69" s="43" t="b">
        <f>AND('Bewertung FB'!M12&lt;='Bewertung FB'!$D12,NOT(ISBLANK('Bewertung FB'!M12)),ISNUMBER('Bewertung FB'!$D12))</f>
        <v>0</v>
      </c>
      <c r="J69" s="43" t="b">
        <f>AND('Bewertung FB'!N12&lt;='Bewertung FB'!$D12,NOT(ISBLANK('Bewertung FB'!N12)),ISNUMBER('Bewertung FB'!$D12))</f>
        <v>0</v>
      </c>
      <c r="K69" s="43" t="b">
        <f>AND('Bewertung FB'!O12&lt;='Bewertung FB'!$D12,NOT(ISBLANK('Bewertung FB'!O12)),ISNUMBER('Bewertung FB'!$D12))</f>
        <v>0</v>
      </c>
      <c r="L69" s="43" t="b">
        <f>AND('Bewertung FB'!P12&lt;='Bewertung FB'!$D12,NOT(ISBLANK('Bewertung FB'!P12)),ISNUMBER('Bewertung FB'!$D12))</f>
        <v>0</v>
      </c>
      <c r="M69" s="43" t="b">
        <f>AND('Bewertung FB'!Q12&lt;='Bewertung FB'!$D12,NOT(ISBLANK('Bewertung FB'!Q12)),ISNUMBER('Bewertung FB'!$D12))</f>
        <v>0</v>
      </c>
    </row>
    <row r="70" spans="1:15" x14ac:dyDescent="0.2">
      <c r="A70" s="43" t="b">
        <f>AND('Bewertung FB'!E13&lt;='Bewertung FB'!$D13,NOT(ISBLANK('Bewertung FB'!E13)),ISNUMBER('Bewertung FB'!$D13))</f>
        <v>0</v>
      </c>
      <c r="B70" s="43" t="b">
        <f>AND('Bewertung FB'!F13&lt;='Bewertung FB'!$D13,NOT(ISBLANK('Bewertung FB'!F13)),ISNUMBER('Bewertung FB'!$D13))</f>
        <v>0</v>
      </c>
      <c r="C70" s="43" t="b">
        <f>AND('Bewertung FB'!G13&lt;='Bewertung FB'!$D13,NOT(ISBLANK('Bewertung FB'!G13)),ISNUMBER('Bewertung FB'!$D13))</f>
        <v>0</v>
      </c>
      <c r="D70" s="43" t="b">
        <f>AND('Bewertung FB'!H13&lt;='Bewertung FB'!$D13,NOT(ISBLANK('Bewertung FB'!H13)),ISNUMBER('Bewertung FB'!$D13))</f>
        <v>0</v>
      </c>
      <c r="E70" s="43" t="b">
        <f>AND('Bewertung FB'!I13&lt;='Bewertung FB'!$D13,NOT(ISBLANK('Bewertung FB'!I13)),ISNUMBER('Bewertung FB'!$D13))</f>
        <v>0</v>
      </c>
      <c r="F70" s="43" t="b">
        <f>AND('Bewertung FB'!J13&lt;='Bewertung FB'!$D13,NOT(ISBLANK('Bewertung FB'!J13)),ISNUMBER('Bewertung FB'!$D13))</f>
        <v>0</v>
      </c>
      <c r="G70" s="43" t="b">
        <f>AND('Bewertung FB'!K13&lt;='Bewertung FB'!$D13,NOT(ISBLANK('Bewertung FB'!K13)),ISNUMBER('Bewertung FB'!$D13))</f>
        <v>0</v>
      </c>
      <c r="H70" s="43" t="b">
        <f>AND('Bewertung FB'!L13&lt;='Bewertung FB'!$D13,NOT(ISBLANK('Bewertung FB'!L13)),ISNUMBER('Bewertung FB'!$D13))</f>
        <v>0</v>
      </c>
      <c r="I70" s="43" t="b">
        <f>AND('Bewertung FB'!M13&lt;='Bewertung FB'!$D13,NOT(ISBLANK('Bewertung FB'!M13)),ISNUMBER('Bewertung FB'!$D13))</f>
        <v>0</v>
      </c>
      <c r="J70" s="43" t="b">
        <f>AND('Bewertung FB'!N13&lt;='Bewertung FB'!$D13,NOT(ISBLANK('Bewertung FB'!N13)),ISNUMBER('Bewertung FB'!$D13))</f>
        <v>0</v>
      </c>
      <c r="K70" s="43" t="b">
        <f>AND('Bewertung FB'!O13&lt;='Bewertung FB'!$D13,NOT(ISBLANK('Bewertung FB'!O13)),ISNUMBER('Bewertung FB'!$D13))</f>
        <v>0</v>
      </c>
      <c r="L70" s="43" t="b">
        <f>AND('Bewertung FB'!P13&lt;='Bewertung FB'!$D13,NOT(ISBLANK('Bewertung FB'!P13)),ISNUMBER('Bewertung FB'!$D13))</f>
        <v>0</v>
      </c>
      <c r="M70" s="43" t="b">
        <f>AND('Bewertung FB'!Q13&lt;='Bewertung FB'!$D13,NOT(ISBLANK('Bewertung FB'!Q13)),ISNUMBER('Bewertung FB'!$D13))</f>
        <v>0</v>
      </c>
    </row>
    <row r="71" spans="1:15" x14ac:dyDescent="0.2">
      <c r="A71" s="43" t="b">
        <f>AND('Bewertung FB'!E14&lt;='Bewertung FB'!$D14,NOT(ISBLANK('Bewertung FB'!E14)),ISNUMBER('Bewertung FB'!$D14))</f>
        <v>0</v>
      </c>
      <c r="B71" s="43" t="b">
        <f>AND('Bewertung FB'!F14&lt;='Bewertung FB'!$D14,NOT(ISBLANK('Bewertung FB'!F14)),ISNUMBER('Bewertung FB'!$D14))</f>
        <v>0</v>
      </c>
      <c r="C71" s="43" t="b">
        <f>AND('Bewertung FB'!G14&lt;='Bewertung FB'!$D14,NOT(ISBLANK('Bewertung FB'!G14)),ISNUMBER('Bewertung FB'!$D14))</f>
        <v>0</v>
      </c>
      <c r="D71" s="43" t="b">
        <f>AND('Bewertung FB'!H14&lt;='Bewertung FB'!$D14,NOT(ISBLANK('Bewertung FB'!H14)),ISNUMBER('Bewertung FB'!$D14))</f>
        <v>0</v>
      </c>
      <c r="E71" s="43" t="b">
        <f>AND('Bewertung FB'!I14&lt;='Bewertung FB'!$D14,NOT(ISBLANK('Bewertung FB'!I14)),ISNUMBER('Bewertung FB'!$D14))</f>
        <v>0</v>
      </c>
      <c r="F71" s="43" t="b">
        <f>AND('Bewertung FB'!J14&lt;='Bewertung FB'!$D14,NOT(ISBLANK('Bewertung FB'!J14)),ISNUMBER('Bewertung FB'!$D14))</f>
        <v>0</v>
      </c>
      <c r="G71" s="43" t="b">
        <f>AND('Bewertung FB'!K14&lt;='Bewertung FB'!$D14,NOT(ISBLANK('Bewertung FB'!K14)),ISNUMBER('Bewertung FB'!$D14))</f>
        <v>0</v>
      </c>
      <c r="H71" s="43" t="b">
        <f>AND('Bewertung FB'!L14&lt;='Bewertung FB'!$D14,NOT(ISBLANK('Bewertung FB'!L14)),ISNUMBER('Bewertung FB'!$D14))</f>
        <v>0</v>
      </c>
      <c r="I71" s="43" t="b">
        <f>AND('Bewertung FB'!M14&lt;='Bewertung FB'!$D14,NOT(ISBLANK('Bewertung FB'!M14)),ISNUMBER('Bewertung FB'!$D14))</f>
        <v>0</v>
      </c>
      <c r="J71" s="43" t="b">
        <f>AND('Bewertung FB'!N14&lt;='Bewertung FB'!$D14,NOT(ISBLANK('Bewertung FB'!N14)),ISNUMBER('Bewertung FB'!$D14))</f>
        <v>0</v>
      </c>
      <c r="K71" s="43" t="b">
        <f>AND('Bewertung FB'!O14&lt;='Bewertung FB'!$D14,NOT(ISBLANK('Bewertung FB'!O14)),ISNUMBER('Bewertung FB'!$D14))</f>
        <v>0</v>
      </c>
      <c r="L71" s="43" t="b">
        <f>AND('Bewertung FB'!P14&lt;='Bewertung FB'!$D14,NOT(ISBLANK('Bewertung FB'!P14)),ISNUMBER('Bewertung FB'!$D14))</f>
        <v>0</v>
      </c>
      <c r="M71" s="43" t="b">
        <f>AND('Bewertung FB'!Q14&lt;='Bewertung FB'!$D14,NOT(ISBLANK('Bewertung FB'!Q14)),ISNUMBER('Bewertung FB'!$D14))</f>
        <v>0</v>
      </c>
      <c r="O71" s="242"/>
    </row>
    <row r="72" spans="1:15" x14ac:dyDescent="0.2">
      <c r="A72" s="43" t="b">
        <f>AND('Bewertung FB'!E15&lt;='Bewertung FB'!$D15,NOT(ISBLANK('Bewertung FB'!E15)),ISNUMBER('Bewertung FB'!$D15))</f>
        <v>0</v>
      </c>
      <c r="B72" s="43" t="b">
        <f>AND('Bewertung FB'!F15&lt;='Bewertung FB'!$D15,NOT(ISBLANK('Bewertung FB'!F15)),ISNUMBER('Bewertung FB'!$D15))</f>
        <v>0</v>
      </c>
      <c r="C72" s="213" t="b">
        <f>AND(1&lt;='Bewertung FB'!$D15,NOT(ISBLANK('Bewertung FB'!G15)),ISNUMBER('Bewertung FB'!$D15),'Dokumentation MB'!F84)</f>
        <v>0</v>
      </c>
      <c r="D72" s="43" t="b">
        <f>AND('Bewertung FB'!H15&lt;='Bewertung FB'!$D15,NOT(ISBLANK('Bewertung FB'!H15)),ISNUMBER('Bewertung FB'!$D15))</f>
        <v>0</v>
      </c>
      <c r="E72" s="43" t="b">
        <f>AND('Bewertung FB'!I15&lt;='Bewertung FB'!$D15,NOT(ISBLANK('Bewertung FB'!I15)),ISNUMBER('Bewertung FB'!$D15))</f>
        <v>0</v>
      </c>
      <c r="F72" s="43" t="b">
        <f>AND('Bewertung FB'!J15&lt;='Bewertung FB'!$D15,NOT(ISBLANK('Bewertung FB'!J15)),ISNUMBER('Bewertung FB'!$D15))</f>
        <v>0</v>
      </c>
      <c r="G72" s="43" t="b">
        <f>AND('Bewertung FB'!K15&lt;='Bewertung FB'!$D15,NOT(ISBLANK('Bewertung FB'!K15)),ISNUMBER('Bewertung FB'!$D15))</f>
        <v>0</v>
      </c>
      <c r="H72" s="43" t="b">
        <f>AND('Bewertung FB'!L15&lt;='Bewertung FB'!$D15,NOT(ISBLANK('Bewertung FB'!L15)),ISNUMBER('Bewertung FB'!$D15))</f>
        <v>0</v>
      </c>
      <c r="I72" s="43" t="b">
        <f>AND('Bewertung FB'!M15&lt;='Bewertung FB'!$D15,NOT(ISBLANK('Bewertung FB'!M15)),ISNUMBER('Bewertung FB'!$D15))</f>
        <v>0</v>
      </c>
      <c r="J72" s="43" t="b">
        <f>AND('Bewertung FB'!N15&lt;='Bewertung FB'!$D15,NOT(ISBLANK('Bewertung FB'!N15)),ISNUMBER('Bewertung FB'!$D15))</f>
        <v>0</v>
      </c>
      <c r="K72" s="43" t="b">
        <f>AND('Bewertung FB'!O15&lt;='Bewertung FB'!$D15,NOT(ISBLANK('Bewertung FB'!O15)),ISNUMBER('Bewertung FB'!$D15))</f>
        <v>0</v>
      </c>
      <c r="L72" s="43" t="b">
        <f>AND('Bewertung FB'!P15&lt;='Bewertung FB'!$D15,NOT(ISBLANK('Bewertung FB'!P15)),ISNUMBER('Bewertung FB'!$D15))</f>
        <v>0</v>
      </c>
      <c r="M72" s="43" t="b">
        <f>AND('Bewertung FB'!Q15&lt;='Bewertung FB'!$D15,NOT(ISBLANK('Bewertung FB'!Q15)),ISNUMBER('Bewertung FB'!$D15))</f>
        <v>0</v>
      </c>
    </row>
    <row r="73" spans="1:15" x14ac:dyDescent="0.2">
      <c r="A73" s="43" t="b">
        <f>AND('Bewertung FB'!E16&lt;='Bewertung FB'!$D16,NOT(ISBLANK('Bewertung FB'!E16)),ISNUMBER('Bewertung FB'!$D16))</f>
        <v>0</v>
      </c>
      <c r="B73" s="43" t="b">
        <f>AND('Bewertung FB'!F16&lt;='Bewertung FB'!$D16,NOT(ISBLANK('Bewertung FB'!F16)),ISNUMBER('Bewertung FB'!$D16))</f>
        <v>0</v>
      </c>
      <c r="C73" s="43" t="b">
        <f>AND('Bewertung FB'!G16&lt;='Bewertung FB'!$D16,NOT(ISBLANK('Bewertung FB'!G16)),ISNUMBER('Bewertung FB'!$D16))</f>
        <v>0</v>
      </c>
      <c r="D73" s="43" t="b">
        <f>AND('Bewertung FB'!H16&lt;='Bewertung FB'!$D16,NOT(ISBLANK('Bewertung FB'!H16)),ISNUMBER('Bewertung FB'!$D16))</f>
        <v>0</v>
      </c>
      <c r="E73" s="43" t="b">
        <f>AND('Bewertung FB'!I16&lt;='Bewertung FB'!$D16,NOT(ISBLANK('Bewertung FB'!I16)),ISNUMBER('Bewertung FB'!$D16))</f>
        <v>0</v>
      </c>
      <c r="F73" s="43" t="b">
        <f>AND('Bewertung FB'!J16&lt;='Bewertung FB'!$D16,NOT(ISBLANK('Bewertung FB'!J16)),ISNUMBER('Bewertung FB'!$D16))</f>
        <v>0</v>
      </c>
      <c r="G73" s="43" t="b">
        <f>AND('Bewertung FB'!K16&lt;='Bewertung FB'!$D16,NOT(ISBLANK('Bewertung FB'!K16)),ISNUMBER('Bewertung FB'!$D16))</f>
        <v>0</v>
      </c>
      <c r="H73" s="43" t="b">
        <f>AND('Bewertung FB'!L16&lt;='Bewertung FB'!$D16,NOT(ISBLANK('Bewertung FB'!L16)),ISNUMBER('Bewertung FB'!$D16))</f>
        <v>0</v>
      </c>
      <c r="I73" s="43" t="b">
        <f>AND('Bewertung FB'!M16&lt;='Bewertung FB'!$D16,NOT(ISBLANK('Bewertung FB'!M16)),ISNUMBER('Bewertung FB'!$D16))</f>
        <v>0</v>
      </c>
      <c r="J73" s="43" t="b">
        <f>AND('Bewertung FB'!N16&lt;='Bewertung FB'!$D16,NOT(ISBLANK('Bewertung FB'!N16)),ISNUMBER('Bewertung FB'!$D16))</f>
        <v>0</v>
      </c>
      <c r="K73" s="43" t="b">
        <f>AND('Bewertung FB'!O16&lt;='Bewertung FB'!$D16,NOT(ISBLANK('Bewertung FB'!O16)),ISNUMBER('Bewertung FB'!$D16))</f>
        <v>0</v>
      </c>
      <c r="L73" s="43" t="b">
        <f>AND('Bewertung FB'!P16&lt;='Bewertung FB'!$D16,NOT(ISBLANK('Bewertung FB'!P16)),ISNUMBER('Bewertung FB'!$D16))</f>
        <v>0</v>
      </c>
      <c r="M73" s="43" t="b">
        <f>AND('Bewertung FB'!Q16&lt;='Bewertung FB'!$D16,NOT(ISBLANK('Bewertung FB'!Q16)),ISNUMBER('Bewertung FB'!$D16))</f>
        <v>0</v>
      </c>
    </row>
    <row r="74" spans="1:15" x14ac:dyDescent="0.2">
      <c r="A74" s="43" t="b">
        <f>AND('Bewertung FB'!E17&lt;='Bewertung FB'!$D17,NOT(ISBLANK('Bewertung FB'!E17)),ISNUMBER('Bewertung FB'!$D17))</f>
        <v>0</v>
      </c>
      <c r="B74" s="43" t="b">
        <f>AND('Bewertung FB'!F17&lt;='Bewertung FB'!$D17,NOT(ISBLANK('Bewertung FB'!F17)),ISNUMBER('Bewertung FB'!$D17))</f>
        <v>0</v>
      </c>
      <c r="C74" s="43" t="b">
        <f>AND('Bewertung FB'!G17&lt;='Bewertung FB'!$D17,NOT(ISBLANK('Bewertung FB'!G17)),ISNUMBER('Bewertung FB'!$D17))</f>
        <v>0</v>
      </c>
      <c r="D74" s="43" t="b">
        <f>AND('Bewertung FB'!H17&lt;='Bewertung FB'!$D17,NOT(ISBLANK('Bewertung FB'!H17)),ISNUMBER('Bewertung FB'!$D17))</f>
        <v>0</v>
      </c>
      <c r="E74" s="43" t="b">
        <f>AND('Bewertung FB'!I17&lt;='Bewertung FB'!$D17,NOT(ISBLANK('Bewertung FB'!I17)),ISNUMBER('Bewertung FB'!$D17))</f>
        <v>0</v>
      </c>
      <c r="F74" s="207" t="b">
        <f>AND(2&lt;='Bewertung FB'!$D17,NOT(ISBLANK('Bewertung FB'!J17)),ISNUMBER('Bewertung FB'!$D17),OR('Dokumentation MB'!D84,'Dokumentation MB'!E84))</f>
        <v>0</v>
      </c>
      <c r="G74" s="43" t="b">
        <f>AND('Bewertung FB'!K17&lt;='Bewertung FB'!$D17,NOT(ISBLANK('Bewertung FB'!K17)),ISNUMBER('Bewertung FB'!$D17))</f>
        <v>0</v>
      </c>
      <c r="H74" s="43" t="b">
        <f>AND('Bewertung FB'!L17&lt;='Bewertung FB'!$D17,NOT(ISBLANK('Bewertung FB'!L17)),ISNUMBER('Bewertung FB'!$D17))</f>
        <v>0</v>
      </c>
      <c r="I74" s="43" t="b">
        <f>AND('Bewertung FB'!M17&lt;='Bewertung FB'!$D17,NOT(ISBLANK('Bewertung FB'!M17)),ISNUMBER('Bewertung FB'!$D17))</f>
        <v>0</v>
      </c>
      <c r="J74" s="43" t="b">
        <f>AND('Bewertung FB'!N17&lt;='Bewertung FB'!$D17,NOT(ISBLANK('Bewertung FB'!N17)),ISNUMBER('Bewertung FB'!$D17))</f>
        <v>0</v>
      </c>
      <c r="K74" s="43" t="b">
        <f>AND('Bewertung FB'!O17&lt;='Bewertung FB'!$D17,NOT(ISBLANK('Bewertung FB'!O17)),ISNUMBER('Bewertung FB'!$D17))</f>
        <v>0</v>
      </c>
      <c r="L74" s="43" t="b">
        <f>AND('Bewertung FB'!P17&lt;='Bewertung FB'!$D17,NOT(ISBLANK('Bewertung FB'!P17)),ISNUMBER('Bewertung FB'!$D17))</f>
        <v>0</v>
      </c>
      <c r="M74" s="43" t="b">
        <f>AND('Bewertung FB'!Q17&lt;='Bewertung FB'!$D17,NOT(ISBLANK('Bewertung FB'!Q17)),ISNUMBER('Bewertung FB'!$D17))</f>
        <v>0</v>
      </c>
    </row>
    <row r="75" spans="1:15" x14ac:dyDescent="0.2">
      <c r="A75" s="43" t="b">
        <f>AND('Bewertung FB'!E18&lt;='Bewertung FB'!$D18,NOT(ISBLANK('Bewertung FB'!E18)),ISNUMBER('Bewertung FB'!$D18))</f>
        <v>0</v>
      </c>
      <c r="B75" s="43" t="b">
        <f>AND('Bewertung FB'!F18&lt;='Bewertung FB'!$D18,NOT(ISBLANK('Bewertung FB'!F18)),ISNUMBER('Bewertung FB'!$D18))</f>
        <v>0</v>
      </c>
      <c r="C75" s="43" t="b">
        <f>AND('Bewertung FB'!G18&lt;='Bewertung FB'!$D18,NOT(ISBLANK('Bewertung FB'!G18)),ISNUMBER('Bewertung FB'!$D18))</f>
        <v>0</v>
      </c>
      <c r="D75" s="43" t="b">
        <f>AND('Bewertung FB'!H18&lt;='Bewertung FB'!$D18,NOT(ISBLANK('Bewertung FB'!H18)),ISNUMBER('Bewertung FB'!$D18))</f>
        <v>0</v>
      </c>
      <c r="E75" s="43" t="b">
        <f>AND('Bewertung FB'!I18&lt;='Bewertung FB'!$D18,NOT(ISBLANK('Bewertung FB'!I18)),ISNUMBER('Bewertung FB'!$D18))</f>
        <v>0</v>
      </c>
      <c r="F75" s="208" t="b">
        <f>AND('Bewertung FB'!J18&lt;='Bewertung FB'!$D18,NOT(ISBLANK('Bewertung FB'!J18)),ISNUMBER('Bewertung FB'!$D18))</f>
        <v>0</v>
      </c>
      <c r="G75" s="43" t="b">
        <f>AND('Bewertung FB'!K18&lt;='Bewertung FB'!$D18,NOT(ISBLANK('Bewertung FB'!K18)),ISNUMBER('Bewertung FB'!$D18))</f>
        <v>0</v>
      </c>
      <c r="H75" s="43" t="b">
        <f>AND('Bewertung FB'!L18&lt;='Bewertung FB'!$D18,NOT(ISBLANK('Bewertung FB'!L18)),ISNUMBER('Bewertung FB'!$D18))</f>
        <v>0</v>
      </c>
      <c r="I75" s="43" t="b">
        <f>AND('Bewertung FB'!M18&lt;='Bewertung FB'!$D18,NOT(ISBLANK('Bewertung FB'!M18)),ISNUMBER('Bewertung FB'!$D18))</f>
        <v>0</v>
      </c>
      <c r="J75" s="43" t="b">
        <f>AND('Bewertung FB'!N18&lt;='Bewertung FB'!$D18,NOT(ISBLANK('Bewertung FB'!N18)),ISNUMBER('Bewertung FB'!$D18))</f>
        <v>0</v>
      </c>
      <c r="K75" s="43" t="b">
        <f>AND('Bewertung FB'!O18&lt;='Bewertung FB'!$D18,NOT(ISBLANK('Bewertung FB'!O18)),ISNUMBER('Bewertung FB'!$D18))</f>
        <v>0</v>
      </c>
      <c r="L75" s="43" t="b">
        <f>AND('Bewertung FB'!P18&lt;='Bewertung FB'!$D18,NOT(ISBLANK('Bewertung FB'!P18)),ISNUMBER('Bewertung FB'!$D18))</f>
        <v>0</v>
      </c>
      <c r="M75" s="43" t="b">
        <f>AND('Bewertung FB'!Q18&lt;='Bewertung FB'!$D18,NOT(ISBLANK('Bewertung FB'!Q18)),ISNUMBER('Bewertung FB'!$D18))</f>
        <v>0</v>
      </c>
    </row>
    <row r="76" spans="1:15" x14ac:dyDescent="0.2">
      <c r="A76" s="43" t="b">
        <f>AND('Bewertung FB'!E19&lt;='Bewertung FB'!$D19,NOT(ISBLANK('Bewertung FB'!E19)),ISNUMBER('Bewertung FB'!$D19))</f>
        <v>0</v>
      </c>
      <c r="B76" s="43" t="b">
        <f>AND('Bewertung FB'!F19&lt;='Bewertung FB'!$D19,NOT(ISBLANK('Bewertung FB'!F19)),ISNUMBER('Bewertung FB'!$D19))</f>
        <v>0</v>
      </c>
      <c r="C76" s="43" t="b">
        <f>AND('Bewertung FB'!G19&lt;='Bewertung FB'!$D19,NOT(ISBLANK('Bewertung FB'!G19)),ISNUMBER('Bewertung FB'!$D19))</f>
        <v>0</v>
      </c>
      <c r="D76" s="43" t="b">
        <f>AND('Bewertung FB'!H19&lt;='Bewertung FB'!$D19,NOT(ISBLANK('Bewertung FB'!H19)),ISNUMBER('Bewertung FB'!$D19))</f>
        <v>0</v>
      </c>
      <c r="E76" s="207" t="b">
        <f>AND(1&lt;='Bewertung FB'!$D19,NOT(ISBLANK('Bewertung FB'!I19)),ISNUMBER('Bewertung FB'!$D19),'Dokumentation MB'!C84)</f>
        <v>0</v>
      </c>
      <c r="F76" s="43" t="b">
        <f>AND('Bewertung FB'!J19&lt;='Bewertung FB'!$D19,NOT(ISBLANK('Bewertung FB'!J19)),ISNUMBER('Bewertung FB'!$D19))</f>
        <v>0</v>
      </c>
      <c r="G76" s="43" t="b">
        <f>AND('Bewertung FB'!K19&lt;='Bewertung FB'!$D19,NOT(ISBLANK('Bewertung FB'!K19)),ISNUMBER('Bewertung FB'!$D19))</f>
        <v>0</v>
      </c>
      <c r="H76" s="43" t="b">
        <f>AND('Bewertung FB'!L19&lt;='Bewertung FB'!$D19,NOT(ISBLANK('Bewertung FB'!L19)),ISNUMBER('Bewertung FB'!$D19))</f>
        <v>0</v>
      </c>
      <c r="I76" s="43" t="b">
        <f>AND('Bewertung FB'!M19&lt;='Bewertung FB'!$D19,NOT(ISBLANK('Bewertung FB'!M19)),ISNUMBER('Bewertung FB'!$D19))</f>
        <v>0</v>
      </c>
      <c r="J76" s="43" t="b">
        <f>AND('Bewertung FB'!N19&lt;='Bewertung FB'!$D19,NOT(ISBLANK('Bewertung FB'!N19)),ISNUMBER('Bewertung FB'!$D19))</f>
        <v>0</v>
      </c>
      <c r="K76" s="43" t="b">
        <f>AND('Bewertung FB'!O19&lt;='Bewertung FB'!$D19,NOT(ISBLANK('Bewertung FB'!O19)),ISNUMBER('Bewertung FB'!$D19))</f>
        <v>0</v>
      </c>
      <c r="L76" s="43" t="b">
        <f>AND('Bewertung FB'!P19&lt;='Bewertung FB'!$D19,NOT(ISBLANK('Bewertung FB'!P19)),ISNUMBER('Bewertung FB'!$D19))</f>
        <v>0</v>
      </c>
      <c r="M76" s="43" t="b">
        <f>AND('Bewertung FB'!Q19&lt;='Bewertung FB'!$D19,NOT(ISBLANK('Bewertung FB'!Q19)),ISNUMBER('Bewertung FB'!$D19))</f>
        <v>0</v>
      </c>
    </row>
    <row r="77" spans="1:15" x14ac:dyDescent="0.2">
      <c r="A77" s="43" t="b">
        <f>AND('Bewertung FB'!E20&lt;='Bewertung FB'!$D20,NOT(ISBLANK('Bewertung FB'!E20)),ISNUMBER('Bewertung FB'!$D20))</f>
        <v>0</v>
      </c>
      <c r="B77" s="43" t="b">
        <f>AND('Bewertung FB'!F20&lt;='Bewertung FB'!$D20,NOT(ISBLANK('Bewertung FB'!F20)),ISNUMBER('Bewertung FB'!$D20))</f>
        <v>0</v>
      </c>
      <c r="C77" s="43" t="b">
        <f>AND('Bewertung FB'!G20&lt;='Bewertung FB'!$D20,NOT(ISBLANK('Bewertung FB'!G20)),ISNUMBER('Bewertung FB'!$D20))</f>
        <v>0</v>
      </c>
      <c r="D77" s="43" t="b">
        <f>AND('Bewertung FB'!H20&lt;='Bewertung FB'!$D20,NOT(ISBLANK('Bewertung FB'!H20)),ISNUMBER('Bewertung FB'!$D20))</f>
        <v>0</v>
      </c>
      <c r="E77" s="208" t="b">
        <f>AND('Bewertung FB'!I20&lt;='Bewertung FB'!$D20,NOT(ISBLANK('Bewertung FB'!I20)),ISNUMBER('Bewertung FB'!$D20))</f>
        <v>0</v>
      </c>
      <c r="F77" s="43" t="b">
        <f>AND('Bewertung FB'!J20&lt;='Bewertung FB'!$D20,NOT(ISBLANK('Bewertung FB'!J20)),ISNUMBER('Bewertung FB'!$D20))</f>
        <v>0</v>
      </c>
      <c r="G77" s="43" t="b">
        <f>AND('Bewertung FB'!K20&lt;='Bewertung FB'!$D20,NOT(ISBLANK('Bewertung FB'!K20)),ISNUMBER('Bewertung FB'!$D20))</f>
        <v>0</v>
      </c>
      <c r="H77" s="43" t="b">
        <f>AND('Bewertung FB'!L20&lt;='Bewertung FB'!$D20,NOT(ISBLANK('Bewertung FB'!L20)),ISNUMBER('Bewertung FB'!$D20))</f>
        <v>0</v>
      </c>
      <c r="I77" s="43" t="b">
        <f>AND('Bewertung FB'!M20&lt;='Bewertung FB'!$D20,NOT(ISBLANK('Bewertung FB'!M20)),ISNUMBER('Bewertung FB'!$D20))</f>
        <v>0</v>
      </c>
      <c r="J77" s="43" t="b">
        <f>AND('Bewertung FB'!N20&lt;='Bewertung FB'!$D20,NOT(ISBLANK('Bewertung FB'!N20)),ISNUMBER('Bewertung FB'!$D20))</f>
        <v>0</v>
      </c>
      <c r="K77" s="43" t="b">
        <f>AND('Bewertung FB'!O20&lt;='Bewertung FB'!$D20,NOT(ISBLANK('Bewertung FB'!O20)),ISNUMBER('Bewertung FB'!$D20))</f>
        <v>0</v>
      </c>
      <c r="L77" s="43" t="b">
        <f>AND('Bewertung FB'!P20&lt;='Bewertung FB'!$D20,NOT(ISBLANK('Bewertung FB'!P20)),ISNUMBER('Bewertung FB'!$D20))</f>
        <v>0</v>
      </c>
      <c r="M77" s="43" t="b">
        <f>AND('Bewertung FB'!Q20&lt;='Bewertung FB'!$D20,NOT(ISBLANK('Bewertung FB'!Q20)),ISNUMBER('Bewertung FB'!$D20))</f>
        <v>0</v>
      </c>
    </row>
    <row r="78" spans="1:15" x14ac:dyDescent="0.2">
      <c r="A78" s="43" t="b">
        <f>AND('Bewertung FB'!E21&lt;='Bewertung FB'!$D21,NOT(ISBLANK('Bewertung FB'!E21)),ISNUMBER('Bewertung FB'!$D21))</f>
        <v>0</v>
      </c>
      <c r="B78" s="43" t="b">
        <f>AND('Bewertung FB'!F21&lt;='Bewertung FB'!$D21,NOT(ISBLANK('Bewertung FB'!F21)),ISNUMBER('Bewertung FB'!$D21))</f>
        <v>0</v>
      </c>
      <c r="C78" s="43" t="b">
        <f>AND('Bewertung FB'!G21&lt;='Bewertung FB'!$D21,NOT(ISBLANK('Bewertung FB'!G21)),ISNUMBER('Bewertung FB'!$D21))</f>
        <v>0</v>
      </c>
      <c r="D78" s="43" t="b">
        <f>AND('Bewertung FB'!H21&lt;='Bewertung FB'!$D21,NOT(ISBLANK('Bewertung FB'!H21)),ISNUMBER('Bewertung FB'!$D21))</f>
        <v>0</v>
      </c>
      <c r="E78" s="43" t="b">
        <f>AND('Bewertung FB'!I21&lt;='Bewertung FB'!$D21,NOT(ISBLANK('Bewertung FB'!I21)),ISNUMBER('Bewertung FB'!$D21))</f>
        <v>0</v>
      </c>
      <c r="F78" s="43" t="b">
        <f>AND('Bewertung FB'!J21&lt;='Bewertung FB'!$D21,NOT(ISBLANK('Bewertung FB'!J21)),ISNUMBER('Bewertung FB'!$D21))</f>
        <v>0</v>
      </c>
      <c r="G78" s="43" t="b">
        <f>AND('Bewertung FB'!K21&lt;='Bewertung FB'!$D21,NOT(ISBLANK('Bewertung FB'!K21)),ISNUMBER('Bewertung FB'!$D21))</f>
        <v>0</v>
      </c>
      <c r="H78" s="43" t="b">
        <f>AND('Bewertung FB'!L21&lt;='Bewertung FB'!$D21,NOT(ISBLANK('Bewertung FB'!L21)),ISNUMBER('Bewertung FB'!$D21))</f>
        <v>0</v>
      </c>
      <c r="I78" s="43" t="b">
        <f>AND('Bewertung FB'!M21&lt;='Bewertung FB'!$D21,NOT(ISBLANK('Bewertung FB'!M21)),ISNUMBER('Bewertung FB'!$D21))</f>
        <v>0</v>
      </c>
      <c r="J78" s="43" t="b">
        <f>AND('Bewertung FB'!N21&lt;='Bewertung FB'!$D21,NOT(ISBLANK('Bewertung FB'!N21)),ISNUMBER('Bewertung FB'!$D21))</f>
        <v>0</v>
      </c>
      <c r="K78" s="43" t="b">
        <f>AND('Bewertung FB'!O21&lt;='Bewertung FB'!$D21,NOT(ISBLANK('Bewertung FB'!O21)),ISNUMBER('Bewertung FB'!$D21))</f>
        <v>0</v>
      </c>
      <c r="L78" s="43" t="b">
        <f>AND('Bewertung FB'!P21&lt;='Bewertung FB'!$D21,NOT(ISBLANK('Bewertung FB'!P21)),ISNUMBER('Bewertung FB'!$D21))</f>
        <v>0</v>
      </c>
      <c r="M78" s="43" t="b">
        <f>AND('Bewertung FB'!Q21&lt;='Bewertung FB'!$D21,NOT(ISBLANK('Bewertung FB'!Q21)),ISNUMBER('Bewertung FB'!$D21))</f>
        <v>0</v>
      </c>
    </row>
    <row r="79" spans="1:15" x14ac:dyDescent="0.2">
      <c r="A79" s="43" t="b">
        <f>AND('Bewertung FB'!E22&lt;='Bewertung FB'!$D22,NOT(ISBLANK('Bewertung FB'!E22)),ISNUMBER('Bewertung FB'!$D22))</f>
        <v>0</v>
      </c>
      <c r="B79" s="43" t="b">
        <f>AND('Bewertung FB'!F22&lt;='Bewertung FB'!$D22,NOT(ISBLANK('Bewertung FB'!F22)),ISNUMBER('Bewertung FB'!$D22))</f>
        <v>0</v>
      </c>
      <c r="C79" s="43" t="b">
        <f>AND('Bewertung FB'!G22&lt;='Bewertung FB'!$D22,NOT(ISBLANK('Bewertung FB'!G22)),ISNUMBER('Bewertung FB'!$D22))</f>
        <v>0</v>
      </c>
      <c r="D79" s="43" t="b">
        <f>AND('Bewertung FB'!H22&lt;='Bewertung FB'!$D22,NOT(ISBLANK('Bewertung FB'!H22)),ISNUMBER('Bewertung FB'!$D22))</f>
        <v>0</v>
      </c>
      <c r="E79" s="43" t="b">
        <f>AND('Bewertung FB'!I22&lt;='Bewertung FB'!$D22,NOT(ISBLANK('Bewertung FB'!I22)),ISNUMBER('Bewertung FB'!$D22))</f>
        <v>0</v>
      </c>
      <c r="F79" s="43" t="b">
        <f>AND('Bewertung FB'!J22&lt;='Bewertung FB'!$D22,NOT(ISBLANK('Bewertung FB'!J22)),ISNUMBER('Bewertung FB'!$D22))</f>
        <v>0</v>
      </c>
      <c r="G79" s="43" t="b">
        <f>AND('Bewertung FB'!K22&lt;='Bewertung FB'!$D22,NOT(ISBLANK('Bewertung FB'!K22)),ISNUMBER('Bewertung FB'!$D22))</f>
        <v>0</v>
      </c>
      <c r="H79" s="43" t="b">
        <f>AND('Bewertung FB'!L22&lt;='Bewertung FB'!$D22,NOT(ISBLANK('Bewertung FB'!L22)),ISNUMBER('Bewertung FB'!$D22))</f>
        <v>0</v>
      </c>
      <c r="I79" s="43" t="b">
        <f>AND('Bewertung FB'!M22&lt;='Bewertung FB'!$D22,NOT(ISBLANK('Bewertung FB'!M22)),ISNUMBER('Bewertung FB'!$D22))</f>
        <v>0</v>
      </c>
      <c r="J79" s="43" t="b">
        <f>AND('Bewertung FB'!N22&lt;='Bewertung FB'!$D22,NOT(ISBLANK('Bewertung FB'!N22)),ISNUMBER('Bewertung FB'!$D22))</f>
        <v>0</v>
      </c>
      <c r="K79" s="43" t="b">
        <f>AND('Bewertung FB'!O22&lt;='Bewertung FB'!$D22,NOT(ISBLANK('Bewertung FB'!O22)),ISNUMBER('Bewertung FB'!$D22))</f>
        <v>0</v>
      </c>
      <c r="L79" s="43" t="b">
        <f>AND('Bewertung FB'!P22&lt;='Bewertung FB'!$D22,NOT(ISBLANK('Bewertung FB'!P22)),ISNUMBER('Bewertung FB'!$D22))</f>
        <v>0</v>
      </c>
      <c r="M79" s="43" t="b">
        <f>AND('Bewertung FB'!Q22&lt;='Bewertung FB'!$D22,NOT(ISBLANK('Bewertung FB'!Q22)),ISNUMBER('Bewertung FB'!$D22))</f>
        <v>0</v>
      </c>
    </row>
    <row r="80" spans="1:15" x14ac:dyDescent="0.2">
      <c r="A80" s="43">
        <f>COUNTIF(A65:A79,"=wahr")</f>
        <v>0</v>
      </c>
      <c r="B80" s="43">
        <f t="shared" ref="B80:M80" si="1">COUNTIF(B65:B79,"=wahr")</f>
        <v>0</v>
      </c>
      <c r="C80" s="43">
        <f t="shared" si="1"/>
        <v>0</v>
      </c>
      <c r="D80" s="43">
        <f t="shared" si="1"/>
        <v>0</v>
      </c>
      <c r="E80" s="43">
        <f t="shared" si="1"/>
        <v>0</v>
      </c>
      <c r="F80" s="43">
        <f t="shared" si="1"/>
        <v>0</v>
      </c>
      <c r="G80" s="43">
        <f t="shared" si="1"/>
        <v>0</v>
      </c>
      <c r="H80" s="43">
        <f t="shared" si="1"/>
        <v>0</v>
      </c>
      <c r="I80" s="43">
        <f t="shared" si="1"/>
        <v>0</v>
      </c>
      <c r="J80" s="43">
        <f t="shared" si="1"/>
        <v>0</v>
      </c>
      <c r="K80" s="43">
        <f t="shared" si="1"/>
        <v>0</v>
      </c>
      <c r="L80" s="43">
        <f t="shared" si="1"/>
        <v>0</v>
      </c>
      <c r="M80" s="43">
        <f t="shared" si="1"/>
        <v>0</v>
      </c>
    </row>
  </sheetData>
  <printOptions headings="1" gridLines="1"/>
  <pageMargins left="0.70866141732283472" right="0.70866141732283472" top="0.78740157480314965" bottom="0.78740157480314965" header="0.31496062992125984" footer="0.31496062992125984"/>
  <pageSetup paperSize="8" scale="75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FF0000"/>
    <pageSetUpPr fitToPage="1"/>
  </sheetPr>
  <dimension ref="A1:P66"/>
  <sheetViews>
    <sheetView workbookViewId="0">
      <selection activeCell="F7" sqref="F7"/>
    </sheetView>
  </sheetViews>
  <sheetFormatPr baseColWidth="10" defaultColWidth="11.25" defaultRowHeight="14.25" x14ac:dyDescent="0.2"/>
  <cols>
    <col min="1" max="1" width="27.25" customWidth="1"/>
  </cols>
  <sheetData>
    <row r="1" spans="1:16" s="128" customFormat="1" ht="46.5" x14ac:dyDescent="0.2">
      <c r="B1" s="113" t="s">
        <v>47</v>
      </c>
      <c r="C1" s="57" t="s">
        <v>48</v>
      </c>
      <c r="D1" s="58" t="s">
        <v>49</v>
      </c>
      <c r="E1" s="56" t="s">
        <v>50</v>
      </c>
      <c r="F1" s="57" t="s">
        <v>51</v>
      </c>
      <c r="G1" s="57" t="s">
        <v>52</v>
      </c>
      <c r="H1" s="59" t="s">
        <v>53</v>
      </c>
      <c r="I1" s="60" t="s">
        <v>71</v>
      </c>
      <c r="J1" s="61" t="s">
        <v>70</v>
      </c>
      <c r="K1" s="62" t="s">
        <v>72</v>
      </c>
      <c r="L1" s="63" t="s">
        <v>54</v>
      </c>
      <c r="M1" s="64" t="s">
        <v>73</v>
      </c>
      <c r="N1" s="65" t="s">
        <v>55</v>
      </c>
      <c r="O1" s="66" t="s">
        <v>56</v>
      </c>
      <c r="P1" s="67" t="s">
        <v>57</v>
      </c>
    </row>
    <row r="2" spans="1:16" x14ac:dyDescent="0.2">
      <c r="A2" t="s">
        <v>89</v>
      </c>
      <c r="B2" s="129">
        <f>'Bewertung MB'!E9</f>
        <v>0</v>
      </c>
      <c r="C2" s="129">
        <f>'Bewertung MB'!F9</f>
        <v>0</v>
      </c>
      <c r="D2" s="129">
        <f>'Bewertung MB'!G9</f>
        <v>0</v>
      </c>
      <c r="E2" s="129">
        <f>'Bewertung MB'!H9</f>
        <v>0</v>
      </c>
      <c r="F2" s="129">
        <f>'Bewertung MB'!I9</f>
        <v>0</v>
      </c>
      <c r="G2" s="129">
        <f>'Bewertung MB'!J9</f>
        <v>0</v>
      </c>
      <c r="H2" s="129">
        <f>'Bewertung MB'!K9</f>
        <v>0</v>
      </c>
      <c r="I2" s="129">
        <f>'Bewertung MB'!L9</f>
        <v>0</v>
      </c>
      <c r="J2" s="129">
        <f>'Bewertung MB'!M9</f>
        <v>0</v>
      </c>
      <c r="K2" s="129">
        <f>'Bewertung MB'!N9</f>
        <v>0</v>
      </c>
      <c r="L2" s="129">
        <f>'Bewertung MB'!O9</f>
        <v>0</v>
      </c>
      <c r="M2" s="129">
        <f>'Bewertung MB'!P9</f>
        <v>0</v>
      </c>
      <c r="N2" s="129">
        <f>'Bewertung MB'!Q9</f>
        <v>0</v>
      </c>
      <c r="O2" s="129">
        <f>'Bewertung MB'!R9</f>
        <v>0</v>
      </c>
      <c r="P2" s="129">
        <f>'Bewertung MB'!S9</f>
        <v>0</v>
      </c>
    </row>
    <row r="3" spans="1:16" x14ac:dyDescent="0.2">
      <c r="A3" s="130" t="s">
        <v>88</v>
      </c>
      <c r="B3" s="133">
        <f>B2+C2+D2+F2+G2+H2+I2+M2+O2</f>
        <v>0</v>
      </c>
      <c r="C3" s="162">
        <f>E2+J2+K2+L2+N2+P2</f>
        <v>0</v>
      </c>
      <c r="D3" s="131"/>
      <c r="E3" s="132" t="s">
        <v>90</v>
      </c>
      <c r="F3" s="137" t="e">
        <f>C3*100/(B3+C3)</f>
        <v>#DIV/0!</v>
      </c>
    </row>
    <row r="4" spans="1:16" x14ac:dyDescent="0.2">
      <c r="B4">
        <v>1</v>
      </c>
      <c r="C4">
        <v>4</v>
      </c>
      <c r="D4">
        <v>3</v>
      </c>
      <c r="E4">
        <v>11</v>
      </c>
      <c r="F4">
        <v>2</v>
      </c>
      <c r="G4">
        <v>0</v>
      </c>
      <c r="H4">
        <v>0</v>
      </c>
      <c r="I4">
        <v>10</v>
      </c>
      <c r="J4">
        <v>8</v>
      </c>
      <c r="K4">
        <v>7</v>
      </c>
      <c r="L4">
        <v>11</v>
      </c>
      <c r="M4">
        <v>7</v>
      </c>
      <c r="N4">
        <v>15</v>
      </c>
      <c r="O4">
        <v>1</v>
      </c>
      <c r="P4">
        <v>3</v>
      </c>
    </row>
    <row r="5" spans="1:16" x14ac:dyDescent="0.2">
      <c r="B5" s="133">
        <v>27</v>
      </c>
      <c r="C5" s="162">
        <f>E4+J4+K4+L4+N4+P4</f>
        <v>55</v>
      </c>
      <c r="E5" s="132" t="s">
        <v>90</v>
      </c>
      <c r="F5" s="137">
        <f>C5*100/(B5+C5)</f>
        <v>67.073170731707322</v>
      </c>
    </row>
    <row r="6" spans="1:16" ht="15" x14ac:dyDescent="0.2">
      <c r="A6" s="189" t="s">
        <v>96</v>
      </c>
      <c r="B6" s="147"/>
      <c r="C6" s="147"/>
      <c r="D6" s="147"/>
    </row>
    <row r="7" spans="1:16" x14ac:dyDescent="0.2">
      <c r="A7" s="142"/>
      <c r="B7" s="147"/>
      <c r="C7" s="147"/>
      <c r="D7" s="147"/>
    </row>
    <row r="8" spans="1:16" x14ac:dyDescent="0.2">
      <c r="A8" s="142">
        <v>4</v>
      </c>
      <c r="B8" s="147">
        <f>IF(VALUE('Dokumentation MB'!L16)&gt;0,1,0)</f>
        <v>0</v>
      </c>
      <c r="C8" s="147"/>
      <c r="D8" s="147"/>
    </row>
    <row r="9" spans="1:16" x14ac:dyDescent="0.2">
      <c r="A9" s="142">
        <v>4</v>
      </c>
      <c r="B9" s="147">
        <f>IF(VALUE('Dokumentation MB'!L17)&gt;0,1,0)</f>
        <v>0</v>
      </c>
      <c r="C9" s="147"/>
      <c r="D9" s="147"/>
    </row>
    <row r="10" spans="1:16" x14ac:dyDescent="0.2">
      <c r="A10" s="142">
        <v>4</v>
      </c>
      <c r="B10" s="147">
        <f>IF(VALUE('Dokumentation MB'!L18)&gt;0,1,0)</f>
        <v>0</v>
      </c>
      <c r="C10" s="147"/>
      <c r="D10" s="147"/>
    </row>
    <row r="11" spans="1:16" x14ac:dyDescent="0.2">
      <c r="A11" s="142"/>
      <c r="B11" s="147">
        <f>IF(VALUE('Dokumentation MB'!L19)&gt;0,1,0)</f>
        <v>0</v>
      </c>
      <c r="C11" s="147"/>
      <c r="D11" s="147"/>
    </row>
    <row r="12" spans="1:16" x14ac:dyDescent="0.2">
      <c r="A12" s="142">
        <v>5</v>
      </c>
      <c r="B12" s="147">
        <f>IF(VALUE('Dokumentation MB'!L20)&gt;0,1,0)</f>
        <v>0</v>
      </c>
      <c r="C12" s="147"/>
      <c r="D12" s="147"/>
    </row>
    <row r="13" spans="1:16" x14ac:dyDescent="0.2">
      <c r="A13" s="142">
        <v>4</v>
      </c>
      <c r="B13" s="147">
        <f>IF(VALUE('Dokumentation MB'!L21)&gt;0,1,0)</f>
        <v>0</v>
      </c>
      <c r="C13" s="147"/>
      <c r="D13" s="147"/>
    </row>
    <row r="14" spans="1:16" x14ac:dyDescent="0.2">
      <c r="A14" s="142">
        <v>5</v>
      </c>
      <c r="B14" s="147">
        <f>IF(VALUE('Dokumentation MB'!L22)&gt;0,1,0)</f>
        <v>0</v>
      </c>
      <c r="C14" s="147"/>
      <c r="D14" s="147"/>
    </row>
    <row r="15" spans="1:16" x14ac:dyDescent="0.2">
      <c r="A15" s="147"/>
      <c r="B15" s="147">
        <f>IF(VALUE('Dokumentation MB'!L23)&gt;0,1,0)</f>
        <v>0</v>
      </c>
      <c r="C15" s="147"/>
      <c r="D15" s="147"/>
    </row>
    <row r="16" spans="1:16" x14ac:dyDescent="0.2">
      <c r="A16" s="142">
        <v>1</v>
      </c>
      <c r="B16" s="147">
        <f>IF(VALUE('Dokumentation MB'!L24)&gt;0,1,0)</f>
        <v>0</v>
      </c>
      <c r="C16" s="147"/>
      <c r="D16" s="147"/>
    </row>
    <row r="17" spans="1:4" x14ac:dyDescent="0.2">
      <c r="A17" s="144">
        <v>1</v>
      </c>
      <c r="B17" s="147">
        <f>IF(VALUE('Dokumentation MB'!L25)&gt;0,1,0)</f>
        <v>0</v>
      </c>
      <c r="C17" s="147"/>
      <c r="D17" s="147"/>
    </row>
    <row r="18" spans="1:4" x14ac:dyDescent="0.2">
      <c r="A18" s="142">
        <v>1</v>
      </c>
      <c r="B18" s="147">
        <f>IF(VALUE('Dokumentation MB'!L26)&gt;0,1,0)</f>
        <v>0</v>
      </c>
      <c r="C18" s="147"/>
      <c r="D18" s="147"/>
    </row>
    <row r="19" spans="1:4" x14ac:dyDescent="0.2">
      <c r="A19" s="142">
        <v>5</v>
      </c>
      <c r="B19" s="147">
        <f>IF(VALUE('Dokumentation MB'!L27)&gt;0,1,0)</f>
        <v>0</v>
      </c>
      <c r="C19" s="147"/>
      <c r="D19" s="147"/>
    </row>
    <row r="20" spans="1:4" x14ac:dyDescent="0.2">
      <c r="A20" s="142">
        <v>3</v>
      </c>
      <c r="B20" s="147">
        <f>IF(VALUE('Dokumentation MB'!L28)&gt;0,1,0)</f>
        <v>0</v>
      </c>
      <c r="C20" s="147"/>
      <c r="D20" s="147"/>
    </row>
    <row r="21" spans="1:4" x14ac:dyDescent="0.2">
      <c r="A21" s="142">
        <v>1</v>
      </c>
      <c r="B21" s="147">
        <f>IF(VALUE('Dokumentation MB'!L29)&gt;0,1,0)</f>
        <v>0</v>
      </c>
      <c r="C21" s="147"/>
      <c r="D21" s="147"/>
    </row>
    <row r="22" spans="1:4" x14ac:dyDescent="0.2">
      <c r="A22" s="142">
        <v>1</v>
      </c>
      <c r="B22" s="147">
        <f>IF(VALUE('Dokumentation MB'!L30)&gt;0,1,0)</f>
        <v>0</v>
      </c>
      <c r="C22" s="147"/>
      <c r="D22" s="147"/>
    </row>
    <row r="23" spans="1:4" x14ac:dyDescent="0.2">
      <c r="A23" s="142">
        <v>1</v>
      </c>
      <c r="B23" s="147">
        <f>IF(VALUE('Dokumentation MB'!L31)&gt;0,1,0)</f>
        <v>0</v>
      </c>
      <c r="C23" s="147"/>
      <c r="D23" s="147"/>
    </row>
    <row r="24" spans="1:4" x14ac:dyDescent="0.2">
      <c r="A24" s="142">
        <v>1</v>
      </c>
      <c r="B24" s="147">
        <f>IF(VALUE('Dokumentation MB'!L32)&gt;0,1,0)</f>
        <v>0</v>
      </c>
      <c r="C24" s="147"/>
      <c r="D24" s="147"/>
    </row>
    <row r="25" spans="1:4" x14ac:dyDescent="0.2">
      <c r="A25" s="142">
        <v>1</v>
      </c>
      <c r="B25" s="147">
        <f>IF(VALUE('Dokumentation MB'!L33)&gt;0,1,0)</f>
        <v>0</v>
      </c>
      <c r="C25" s="147"/>
      <c r="D25" s="147"/>
    </row>
    <row r="26" spans="1:4" x14ac:dyDescent="0.2">
      <c r="A26" s="142">
        <v>1</v>
      </c>
      <c r="B26" s="147">
        <f>IF(VALUE('Dokumentation MB'!L34)&gt;0,1,0)</f>
        <v>0</v>
      </c>
      <c r="C26" s="147"/>
      <c r="D26" s="147"/>
    </row>
    <row r="27" spans="1:4" x14ac:dyDescent="0.2">
      <c r="A27" s="142">
        <v>1</v>
      </c>
      <c r="B27" s="147">
        <f>IF(VALUE('Dokumentation MB'!L35)&gt;0,1,0)</f>
        <v>0</v>
      </c>
      <c r="C27" s="147"/>
      <c r="D27" s="147"/>
    </row>
    <row r="28" spans="1:4" x14ac:dyDescent="0.2">
      <c r="A28" s="142">
        <v>1</v>
      </c>
      <c r="B28" s="147">
        <f>IF(VALUE('Dokumentation MB'!L36)&gt;0,1,0)</f>
        <v>0</v>
      </c>
      <c r="C28" s="147"/>
      <c r="D28" s="147"/>
    </row>
    <row r="29" spans="1:4" x14ac:dyDescent="0.2">
      <c r="A29" s="142"/>
      <c r="B29" s="147">
        <f>IF(VALUE('Dokumentation MB'!L37)&gt;0,1,0)</f>
        <v>0</v>
      </c>
      <c r="C29" s="147"/>
      <c r="D29" s="147"/>
    </row>
    <row r="30" spans="1:4" x14ac:dyDescent="0.2">
      <c r="A30" s="142">
        <v>2</v>
      </c>
      <c r="B30" s="147">
        <f>IF(VALUE('Dokumentation MB'!L38)&gt;0,1,0)</f>
        <v>0</v>
      </c>
      <c r="C30" s="147"/>
      <c r="D30" s="147"/>
    </row>
    <row r="31" spans="1:4" x14ac:dyDescent="0.2">
      <c r="A31" s="142">
        <v>2</v>
      </c>
      <c r="B31" s="147">
        <f>IF(VALUE('Dokumentation MB'!L39)&gt;0,1,0)</f>
        <v>0</v>
      </c>
      <c r="C31" s="147"/>
      <c r="D31" s="147"/>
    </row>
    <row r="32" spans="1:4" x14ac:dyDescent="0.2">
      <c r="A32" s="142">
        <v>2</v>
      </c>
      <c r="B32" s="147">
        <f>IF(VALUE('Dokumentation MB'!L40)&gt;0,1,0)</f>
        <v>0</v>
      </c>
      <c r="C32" s="147"/>
      <c r="D32" s="147"/>
    </row>
    <row r="33" spans="1:4" x14ac:dyDescent="0.2">
      <c r="A33" s="142"/>
      <c r="B33" s="147">
        <f>IF(VALUE('Dokumentation MB'!L41)&gt;0,1,0)</f>
        <v>0</v>
      </c>
      <c r="C33" s="147"/>
      <c r="D33" s="147"/>
    </row>
    <row r="34" spans="1:4" x14ac:dyDescent="0.2">
      <c r="A34" s="142">
        <v>3</v>
      </c>
      <c r="B34" s="147">
        <f>IF(VALUE('Dokumentation MB'!L42)&gt;0,1,0)</f>
        <v>0</v>
      </c>
      <c r="C34" s="147"/>
      <c r="D34" s="147"/>
    </row>
    <row r="35" spans="1:4" x14ac:dyDescent="0.2">
      <c r="A35" s="142">
        <v>2</v>
      </c>
      <c r="B35" s="147">
        <f>IF(VALUE('Dokumentation MB'!L43)&gt;0,1,0)</f>
        <v>0</v>
      </c>
      <c r="C35" s="147"/>
      <c r="D35" s="147"/>
    </row>
    <row r="36" spans="1:4" x14ac:dyDescent="0.2">
      <c r="A36" s="142">
        <v>3</v>
      </c>
      <c r="B36" s="147">
        <f>IF(VALUE('Dokumentation MB'!L44)&gt;0,1,0)</f>
        <v>0</v>
      </c>
      <c r="C36" s="147"/>
      <c r="D36" s="147"/>
    </row>
    <row r="37" spans="1:4" x14ac:dyDescent="0.2">
      <c r="A37" s="142">
        <v>4</v>
      </c>
      <c r="B37" s="147">
        <f>IF(VALUE('Dokumentation MB'!L45)&gt;0,1,0)</f>
        <v>0</v>
      </c>
      <c r="C37" s="147"/>
      <c r="D37" s="147"/>
    </row>
    <row r="38" spans="1:4" x14ac:dyDescent="0.2">
      <c r="A38" s="142">
        <v>4</v>
      </c>
      <c r="B38" s="147">
        <f>IF(VALUE('Dokumentation MB'!L46)&gt;0,1,0)</f>
        <v>0</v>
      </c>
      <c r="C38" s="147"/>
      <c r="D38" s="147"/>
    </row>
    <row r="39" spans="1:4" x14ac:dyDescent="0.2">
      <c r="A39" s="142">
        <v>4</v>
      </c>
      <c r="B39" s="147">
        <f>IF(VALUE('Dokumentation MB'!L47)&gt;0,1,0)</f>
        <v>0</v>
      </c>
      <c r="C39" s="147"/>
      <c r="D39" s="147"/>
    </row>
    <row r="40" spans="1:4" x14ac:dyDescent="0.2">
      <c r="A40" s="142">
        <v>4</v>
      </c>
      <c r="B40" s="147">
        <f>IF(VALUE('Dokumentation MB'!L48)&gt;0,1,0)</f>
        <v>0</v>
      </c>
      <c r="C40" s="147"/>
      <c r="D40" s="147"/>
    </row>
    <row r="41" spans="1:4" x14ac:dyDescent="0.2">
      <c r="A41" s="142"/>
      <c r="B41" s="147">
        <f>IF(VALUE('Dokumentation MB'!L49)&gt;0,1,0)</f>
        <v>0</v>
      </c>
      <c r="C41" s="147"/>
      <c r="D41" s="147"/>
    </row>
    <row r="42" spans="1:4" x14ac:dyDescent="0.2">
      <c r="A42" s="142">
        <v>3</v>
      </c>
      <c r="B42" s="147">
        <f>IF(VALUE('Dokumentation MB'!L50)&gt;0,1,0)</f>
        <v>0</v>
      </c>
      <c r="C42" s="147"/>
      <c r="D42" s="147"/>
    </row>
    <row r="43" spans="1:4" x14ac:dyDescent="0.2">
      <c r="A43" s="142">
        <v>1</v>
      </c>
      <c r="B43" s="147">
        <f>IF(VALUE('Dokumentation MB'!L51)&gt;0,1,0)</f>
        <v>0</v>
      </c>
      <c r="C43" s="147"/>
      <c r="D43" s="147"/>
    </row>
    <row r="44" spans="1:4" x14ac:dyDescent="0.2">
      <c r="A44" s="142">
        <v>4</v>
      </c>
      <c r="B44" s="147">
        <f>IF(VALUE('Dokumentation MB'!L52)&gt;0,1,0)</f>
        <v>0</v>
      </c>
      <c r="C44" s="147"/>
      <c r="D44" s="147"/>
    </row>
    <row r="45" spans="1:4" x14ac:dyDescent="0.2">
      <c r="A45" s="142">
        <v>3</v>
      </c>
      <c r="B45" s="147">
        <f>IF(VALUE('Dokumentation MB'!L53)&gt;0,1,0)</f>
        <v>0</v>
      </c>
      <c r="C45" s="147"/>
      <c r="D45" s="147"/>
    </row>
    <row r="46" spans="1:4" x14ac:dyDescent="0.2">
      <c r="A46" s="142"/>
      <c r="B46" s="147">
        <f>IF(VALUE('Dokumentation MB'!L54)&gt;0,1,0)</f>
        <v>0</v>
      </c>
      <c r="C46" s="147"/>
      <c r="D46" s="147"/>
    </row>
    <row r="47" spans="1:4" x14ac:dyDescent="0.2">
      <c r="A47" s="142">
        <v>1</v>
      </c>
      <c r="B47" s="147">
        <f>IF(VALUE('Dokumentation MB'!L55)&gt;0,1,0)</f>
        <v>0</v>
      </c>
      <c r="C47" s="147"/>
      <c r="D47" s="147"/>
    </row>
    <row r="48" spans="1:4" x14ac:dyDescent="0.2">
      <c r="A48" s="142">
        <v>4</v>
      </c>
      <c r="B48" s="147">
        <f>IF(VALUE('Dokumentation MB'!L56)&gt;0,1,0)</f>
        <v>0</v>
      </c>
      <c r="C48" s="147"/>
      <c r="D48" s="147"/>
    </row>
    <row r="49" spans="1:4" x14ac:dyDescent="0.2">
      <c r="A49" s="142">
        <v>4</v>
      </c>
      <c r="B49" s="147">
        <f>IF(VALUE('Dokumentation MB'!L57)&gt;0,1,0)</f>
        <v>0</v>
      </c>
      <c r="C49" s="147"/>
      <c r="D49" s="147"/>
    </row>
    <row r="50" spans="1:4" x14ac:dyDescent="0.2">
      <c r="A50" s="142">
        <v>2</v>
      </c>
      <c r="B50" s="147">
        <f>IF(VALUE('Dokumentation MB'!L58)&gt;0,1,0)</f>
        <v>0</v>
      </c>
      <c r="C50" s="147"/>
      <c r="D50" s="147"/>
    </row>
    <row r="51" spans="1:4" x14ac:dyDescent="0.2">
      <c r="A51" s="142"/>
      <c r="B51" s="147">
        <f>IF(VALUE('Dokumentation MB'!L59)&gt;0,1,0)</f>
        <v>0</v>
      </c>
      <c r="C51" s="147"/>
      <c r="D51" s="147"/>
    </row>
    <row r="52" spans="1:4" x14ac:dyDescent="0.2">
      <c r="A52" s="142"/>
      <c r="B52" s="147">
        <f>IF(VALUE('Dokumentation MB'!L60)&gt;0,1,0)</f>
        <v>0</v>
      </c>
      <c r="C52" s="147"/>
      <c r="D52" s="147"/>
    </row>
    <row r="53" spans="1:4" x14ac:dyDescent="0.2">
      <c r="A53" s="142">
        <v>5</v>
      </c>
      <c r="B53" s="147">
        <f>IF(VALUE('Dokumentation MB'!L61)&gt;0,1,0)</f>
        <v>0</v>
      </c>
      <c r="C53" s="147"/>
      <c r="D53" s="147"/>
    </row>
    <row r="54" spans="1:4" x14ac:dyDescent="0.2">
      <c r="A54" s="142">
        <v>5</v>
      </c>
      <c r="B54" s="147">
        <f>IF(VALUE('Dokumentation MB'!L62)&gt;0,1,0)</f>
        <v>0</v>
      </c>
      <c r="C54" s="147"/>
      <c r="D54" s="147"/>
    </row>
    <row r="55" spans="1:4" x14ac:dyDescent="0.2">
      <c r="A55" s="142">
        <v>5</v>
      </c>
      <c r="B55" s="147">
        <f>IF(VALUE('Dokumentation MB'!L63)&gt;0,1,0)</f>
        <v>0</v>
      </c>
      <c r="C55" s="147"/>
      <c r="D55" s="147"/>
    </row>
    <row r="56" spans="1:4" x14ac:dyDescent="0.2">
      <c r="A56" s="142">
        <v>5</v>
      </c>
      <c r="B56" s="147">
        <f>IF(VALUE('Dokumentation MB'!L64)&gt;0,1,0)</f>
        <v>0</v>
      </c>
      <c r="C56" s="147"/>
      <c r="D56" s="147"/>
    </row>
    <row r="57" spans="1:4" x14ac:dyDescent="0.2">
      <c r="A57" s="142">
        <v>5</v>
      </c>
      <c r="B57" s="147">
        <f>IF(VALUE('Dokumentation MB'!L65)&gt;0,1,0)</f>
        <v>0</v>
      </c>
      <c r="C57" s="147"/>
      <c r="D57" s="147"/>
    </row>
    <row r="58" spans="1:4" x14ac:dyDescent="0.2">
      <c r="A58" s="142"/>
      <c r="B58" s="147"/>
      <c r="C58" s="147"/>
      <c r="D58" s="147"/>
    </row>
    <row r="59" spans="1:4" x14ac:dyDescent="0.2">
      <c r="A59" s="152" t="s">
        <v>121</v>
      </c>
      <c r="B59" s="140"/>
      <c r="C59" s="141"/>
      <c r="D59" s="141"/>
    </row>
    <row r="60" spans="1:4" x14ac:dyDescent="0.2">
      <c r="A60" s="140"/>
      <c r="B60" s="140"/>
      <c r="C60" s="141"/>
      <c r="D60" s="141"/>
    </row>
    <row r="61" spans="1:4" x14ac:dyDescent="0.2">
      <c r="A61" s="145" t="s">
        <v>97</v>
      </c>
      <c r="B61" s="148" t="s">
        <v>98</v>
      </c>
      <c r="C61" s="141"/>
      <c r="D61" s="141"/>
    </row>
    <row r="62" spans="1:4" x14ac:dyDescent="0.2">
      <c r="A62" s="146" t="s">
        <v>103</v>
      </c>
      <c r="B62" s="148"/>
      <c r="C62" s="148">
        <f>SUM(B16:B18,B21:B28,B43,B47,)</f>
        <v>0</v>
      </c>
      <c r="D62" s="141"/>
    </row>
    <row r="63" spans="1:4" x14ac:dyDescent="0.2">
      <c r="A63" s="146" t="s">
        <v>99</v>
      </c>
      <c r="B63" s="738"/>
      <c r="C63" s="149">
        <f>SUM(B30:B32,B35,B50)</f>
        <v>0</v>
      </c>
      <c r="D63" s="141"/>
    </row>
    <row r="64" spans="1:4" x14ac:dyDescent="0.2">
      <c r="A64" s="146" t="s">
        <v>100</v>
      </c>
      <c r="B64" s="738"/>
      <c r="C64" s="149">
        <f>SUM(B20,B34,B36,B42,B45)</f>
        <v>0</v>
      </c>
      <c r="D64" s="141"/>
    </row>
    <row r="65" spans="1:4" x14ac:dyDescent="0.2">
      <c r="A65" s="146" t="s">
        <v>101</v>
      </c>
      <c r="B65" s="143"/>
      <c r="C65" s="149">
        <f>SUM(B37:B40,B44,B48:B49,B13,B8:B10)</f>
        <v>0</v>
      </c>
      <c r="D65" s="141"/>
    </row>
    <row r="66" spans="1:4" x14ac:dyDescent="0.2">
      <c r="A66" s="141" t="s">
        <v>102</v>
      </c>
      <c r="B66" s="140"/>
      <c r="C66" s="150">
        <f>SUM(B19,B12,B14,B53:B57)</f>
        <v>0</v>
      </c>
      <c r="D66" s="141"/>
    </row>
  </sheetData>
  <mergeCells count="1">
    <mergeCell ref="B63:B64"/>
  </mergeCells>
  <pageMargins left="0.7" right="0.7" top="0.78740157499999996" bottom="0.78740157499999996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B2:Z18"/>
  <sheetViews>
    <sheetView showGridLines="0" showRowColHeaders="0" zoomScale="70" zoomScaleNormal="70" workbookViewId="0">
      <selection activeCell="C16" sqref="C16"/>
    </sheetView>
  </sheetViews>
  <sheetFormatPr baseColWidth="10" defaultColWidth="11.25" defaultRowHeight="18" x14ac:dyDescent="0.2"/>
  <cols>
    <col min="1" max="1" width="2.5" style="141" customWidth="1"/>
    <col min="2" max="2" width="33.75" style="598" customWidth="1"/>
    <col min="3" max="3" width="55.25" style="599" customWidth="1"/>
    <col min="4" max="4" width="6.5" style="37" customWidth="1"/>
    <col min="5" max="22" width="6.625" style="37" customWidth="1"/>
    <col min="23" max="23" width="7.5" style="37" bestFit="1" customWidth="1"/>
    <col min="24" max="24" width="6.625" style="37" customWidth="1"/>
    <col min="25" max="25" width="15.25" style="600" customWidth="1"/>
    <col min="26" max="26" width="41" style="141" bestFit="1" customWidth="1"/>
    <col min="27" max="16384" width="11.25" style="141"/>
  </cols>
  <sheetData>
    <row r="2" spans="2:26" s="602" customFormat="1" ht="47.45" customHeight="1" x14ac:dyDescent="0.3">
      <c r="B2" s="601" t="s">
        <v>306</v>
      </c>
      <c r="C2" s="601" t="s">
        <v>307</v>
      </c>
      <c r="D2" s="885" t="s">
        <v>298</v>
      </c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601" t="s">
        <v>315</v>
      </c>
    </row>
    <row r="3" spans="2:26" ht="46.15" customHeight="1" x14ac:dyDescent="0.2">
      <c r="B3" s="603" t="s">
        <v>313</v>
      </c>
      <c r="C3" s="604" t="s">
        <v>308</v>
      </c>
      <c r="D3" s="628">
        <v>0</v>
      </c>
      <c r="E3" s="628">
        <v>1</v>
      </c>
      <c r="F3" s="629">
        <v>2</v>
      </c>
      <c r="G3" s="630">
        <v>3</v>
      </c>
      <c r="H3" s="631">
        <v>4</v>
      </c>
      <c r="I3" s="631">
        <v>5</v>
      </c>
      <c r="J3" s="628">
        <v>6</v>
      </c>
      <c r="K3" s="628">
        <v>7</v>
      </c>
      <c r="L3" s="628">
        <v>8</v>
      </c>
      <c r="M3" s="628">
        <v>9</v>
      </c>
      <c r="N3" s="628">
        <v>10</v>
      </c>
      <c r="O3" s="628">
        <v>11</v>
      </c>
      <c r="P3" s="628">
        <v>12</v>
      </c>
      <c r="Q3" s="628">
        <v>13</v>
      </c>
      <c r="R3" s="628">
        <v>14</v>
      </c>
      <c r="S3" s="628">
        <v>15</v>
      </c>
      <c r="T3" s="628">
        <v>16</v>
      </c>
      <c r="U3" s="628">
        <v>17</v>
      </c>
      <c r="V3" s="628">
        <v>18</v>
      </c>
      <c r="W3" s="628">
        <v>19</v>
      </c>
      <c r="X3" s="628">
        <v>20</v>
      </c>
      <c r="Y3" s="605" t="s">
        <v>322</v>
      </c>
      <c r="Z3" s="606"/>
    </row>
    <row r="4" spans="2:26" ht="51" customHeight="1" x14ac:dyDescent="0.2">
      <c r="B4" s="603" t="s">
        <v>417</v>
      </c>
      <c r="C4" s="604" t="s">
        <v>308</v>
      </c>
      <c r="D4" s="628">
        <v>0</v>
      </c>
      <c r="E4" s="628">
        <v>1</v>
      </c>
      <c r="F4" s="628">
        <v>2</v>
      </c>
      <c r="G4" s="628">
        <v>3</v>
      </c>
      <c r="H4" s="628">
        <v>4</v>
      </c>
      <c r="I4" s="628">
        <v>5</v>
      </c>
      <c r="J4" s="628">
        <v>6</v>
      </c>
      <c r="K4" s="628">
        <v>7</v>
      </c>
      <c r="L4" s="628">
        <v>8</v>
      </c>
      <c r="M4" s="628">
        <v>9</v>
      </c>
      <c r="N4" s="628">
        <v>10</v>
      </c>
      <c r="O4" s="628">
        <v>11</v>
      </c>
      <c r="P4" s="628">
        <v>12</v>
      </c>
      <c r="Q4" s="628">
        <v>13</v>
      </c>
      <c r="R4" s="628">
        <v>14</v>
      </c>
      <c r="S4" s="628">
        <v>15</v>
      </c>
      <c r="T4" s="628">
        <v>16</v>
      </c>
      <c r="U4" s="628">
        <v>17</v>
      </c>
      <c r="V4" s="628">
        <v>18</v>
      </c>
      <c r="W4" s="628">
        <v>19</v>
      </c>
      <c r="X4" s="628">
        <v>20</v>
      </c>
      <c r="Y4" s="605" t="s">
        <v>323</v>
      </c>
      <c r="Z4" s="606"/>
    </row>
    <row r="5" spans="2:26" ht="45" customHeight="1" x14ac:dyDescent="0.2">
      <c r="B5" s="603" t="s">
        <v>312</v>
      </c>
      <c r="C5" s="604" t="s">
        <v>309</v>
      </c>
      <c r="D5" s="628">
        <v>0</v>
      </c>
      <c r="E5" s="628">
        <v>1</v>
      </c>
      <c r="F5" s="628">
        <v>2</v>
      </c>
      <c r="G5" s="628">
        <v>3</v>
      </c>
      <c r="H5" s="628">
        <v>4</v>
      </c>
      <c r="I5" s="628">
        <v>5</v>
      </c>
      <c r="J5" s="628">
        <v>6</v>
      </c>
      <c r="K5" s="632">
        <v>7</v>
      </c>
      <c r="L5" s="632">
        <v>8</v>
      </c>
      <c r="M5" s="632">
        <v>9</v>
      </c>
      <c r="N5" s="632">
        <v>10</v>
      </c>
      <c r="O5" s="632">
        <v>11</v>
      </c>
      <c r="P5" s="632">
        <v>12</v>
      </c>
      <c r="Q5" s="632">
        <v>13</v>
      </c>
      <c r="R5" s="632">
        <v>14</v>
      </c>
      <c r="S5" s="633"/>
      <c r="T5" s="634"/>
      <c r="U5" s="634"/>
      <c r="V5" s="634"/>
      <c r="W5" s="634"/>
      <c r="X5" s="635"/>
      <c r="Y5" s="605">
        <v>14</v>
      </c>
      <c r="Z5" s="606"/>
    </row>
    <row r="6" spans="2:26" ht="44.45" customHeight="1" x14ac:dyDescent="0.2">
      <c r="B6" s="603" t="s">
        <v>319</v>
      </c>
      <c r="C6" s="887" t="s">
        <v>310</v>
      </c>
      <c r="D6" s="636">
        <v>0</v>
      </c>
      <c r="E6" s="628">
        <v>1</v>
      </c>
      <c r="F6" s="628">
        <v>2</v>
      </c>
      <c r="G6" s="628">
        <v>3</v>
      </c>
      <c r="H6" s="628">
        <v>4</v>
      </c>
      <c r="I6" s="628">
        <v>5</v>
      </c>
      <c r="J6" s="628">
        <v>6</v>
      </c>
      <c r="K6" s="628">
        <v>7</v>
      </c>
      <c r="L6" s="628">
        <v>8</v>
      </c>
      <c r="M6" s="628">
        <v>9</v>
      </c>
      <c r="N6" s="628">
        <v>10</v>
      </c>
      <c r="O6" s="628">
        <v>11</v>
      </c>
      <c r="P6" s="628">
        <v>12</v>
      </c>
      <c r="Q6" s="628">
        <v>13</v>
      </c>
      <c r="R6" s="628">
        <v>14</v>
      </c>
      <c r="S6" s="628">
        <v>15</v>
      </c>
      <c r="T6" s="628">
        <v>16</v>
      </c>
      <c r="U6" s="628">
        <v>17</v>
      </c>
      <c r="V6" s="633"/>
      <c r="W6" s="634"/>
      <c r="X6" s="635"/>
      <c r="Y6" s="607">
        <v>17</v>
      </c>
      <c r="Z6" s="606"/>
    </row>
    <row r="7" spans="2:26" ht="39" customHeight="1" x14ac:dyDescent="0.2">
      <c r="B7" s="603" t="s">
        <v>320</v>
      </c>
      <c r="C7" s="888"/>
      <c r="D7" s="636">
        <v>0</v>
      </c>
      <c r="E7" s="628">
        <v>1</v>
      </c>
      <c r="F7" s="628">
        <v>2</v>
      </c>
      <c r="G7" s="628">
        <v>3</v>
      </c>
      <c r="H7" s="637"/>
      <c r="I7" s="638"/>
      <c r="J7" s="638"/>
      <c r="K7" s="638"/>
      <c r="L7" s="638"/>
      <c r="M7" s="638"/>
      <c r="N7" s="638"/>
      <c r="O7" s="638"/>
      <c r="P7" s="638"/>
      <c r="Q7" s="638"/>
      <c r="R7" s="638"/>
      <c r="S7" s="638"/>
      <c r="T7" s="638"/>
      <c r="U7" s="638"/>
      <c r="V7" s="638"/>
      <c r="W7" s="638"/>
      <c r="X7" s="639"/>
      <c r="Y7" s="607">
        <v>3</v>
      </c>
      <c r="Z7" s="606"/>
    </row>
    <row r="8" spans="2:26" ht="44.45" customHeight="1" x14ac:dyDescent="0.2">
      <c r="B8" s="603" t="s">
        <v>346</v>
      </c>
      <c r="C8" s="890" t="s">
        <v>311</v>
      </c>
      <c r="D8" s="628">
        <v>0</v>
      </c>
      <c r="E8" s="628">
        <v>1</v>
      </c>
      <c r="F8" s="628">
        <v>2</v>
      </c>
      <c r="G8" s="628">
        <v>3</v>
      </c>
      <c r="H8" s="628">
        <v>4</v>
      </c>
      <c r="I8" s="628">
        <v>5</v>
      </c>
      <c r="J8" s="628">
        <v>6</v>
      </c>
      <c r="K8" s="628">
        <v>7</v>
      </c>
      <c r="L8" s="628">
        <v>8</v>
      </c>
      <c r="M8" s="628">
        <v>9</v>
      </c>
      <c r="N8" s="628">
        <v>10</v>
      </c>
      <c r="O8" s="628">
        <v>11</v>
      </c>
      <c r="P8" s="628">
        <v>12</v>
      </c>
      <c r="Q8" s="628">
        <v>13</v>
      </c>
      <c r="R8" s="628">
        <v>14</v>
      </c>
      <c r="S8" s="628">
        <v>15</v>
      </c>
      <c r="T8" s="628">
        <v>16</v>
      </c>
      <c r="U8" s="628">
        <v>17</v>
      </c>
      <c r="V8" s="628">
        <v>18</v>
      </c>
      <c r="W8" s="628">
        <v>19</v>
      </c>
      <c r="X8" s="628">
        <v>20</v>
      </c>
      <c r="Y8" s="607" t="s">
        <v>325</v>
      </c>
      <c r="Z8" s="606"/>
    </row>
    <row r="9" spans="2:26" ht="38.450000000000003" customHeight="1" x14ac:dyDescent="0.2">
      <c r="B9" s="609" t="s">
        <v>57</v>
      </c>
      <c r="C9" s="891"/>
      <c r="D9" s="628">
        <v>0</v>
      </c>
      <c r="E9" s="628">
        <v>1</v>
      </c>
      <c r="F9" s="628">
        <v>2</v>
      </c>
      <c r="G9" s="628">
        <v>3</v>
      </c>
      <c r="H9" s="628">
        <v>4</v>
      </c>
      <c r="I9" s="628">
        <v>5</v>
      </c>
      <c r="J9" s="628">
        <v>6</v>
      </c>
      <c r="K9" s="628">
        <v>7</v>
      </c>
      <c r="L9" s="628">
        <v>8</v>
      </c>
      <c r="M9" s="628">
        <v>9</v>
      </c>
      <c r="N9" s="628">
        <v>10</v>
      </c>
      <c r="O9" s="628">
        <v>11</v>
      </c>
      <c r="P9" s="628">
        <v>12</v>
      </c>
      <c r="Q9" s="628">
        <v>13</v>
      </c>
      <c r="R9" s="637"/>
      <c r="S9" s="638"/>
      <c r="T9" s="638"/>
      <c r="U9" s="638"/>
      <c r="V9" s="638"/>
      <c r="W9" s="638"/>
      <c r="X9" s="639"/>
      <c r="Y9" s="610">
        <v>13</v>
      </c>
      <c r="Z9" s="606"/>
    </row>
    <row r="10" spans="2:26" s="147" customFormat="1" ht="38.450000000000003" customHeight="1" x14ac:dyDescent="0.2">
      <c r="B10" s="624"/>
      <c r="C10" s="625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X10" s="626"/>
      <c r="Y10" s="627"/>
      <c r="Z10" s="615"/>
    </row>
    <row r="11" spans="2:26" ht="57" customHeight="1" x14ac:dyDescent="0.2">
      <c r="B11" s="603" t="s">
        <v>347</v>
      </c>
      <c r="C11" s="887" t="s">
        <v>406</v>
      </c>
      <c r="D11" s="895" t="s">
        <v>408</v>
      </c>
      <c r="E11" s="896"/>
      <c r="F11" s="896"/>
      <c r="G11" s="896"/>
      <c r="H11" s="896"/>
      <c r="I11" s="896"/>
      <c r="J11" s="896"/>
      <c r="K11" s="896"/>
      <c r="L11" s="896"/>
      <c r="M11" s="897"/>
      <c r="N11" s="898"/>
      <c r="O11" s="892" t="s">
        <v>407</v>
      </c>
      <c r="P11" s="893"/>
      <c r="Q11" s="893"/>
      <c r="R11" s="893"/>
      <c r="S11" s="893"/>
      <c r="T11" s="893"/>
      <c r="U11" s="893"/>
      <c r="V11" s="893"/>
      <c r="W11" s="893"/>
      <c r="X11" s="894"/>
      <c r="Y11" s="607" t="s">
        <v>324</v>
      </c>
      <c r="Z11" s="606"/>
    </row>
    <row r="12" spans="2:26" ht="54" customHeight="1" x14ac:dyDescent="0.2">
      <c r="B12" s="603" t="s">
        <v>321</v>
      </c>
      <c r="C12" s="889"/>
      <c r="D12" s="650"/>
      <c r="E12" s="651"/>
      <c r="F12" s="651"/>
      <c r="G12" s="651"/>
      <c r="H12" s="653">
        <v>18</v>
      </c>
      <c r="I12" s="654">
        <v>22</v>
      </c>
      <c r="J12" s="652"/>
      <c r="K12" s="893"/>
      <c r="L12" s="893"/>
      <c r="M12" s="894"/>
      <c r="N12" s="899"/>
      <c r="O12" s="892"/>
      <c r="P12" s="893"/>
      <c r="Q12" s="894"/>
      <c r="R12" s="654">
        <v>16</v>
      </c>
      <c r="S12" s="653">
        <v>13</v>
      </c>
      <c r="T12" s="629">
        <v>7</v>
      </c>
      <c r="U12" s="892"/>
      <c r="V12" s="893"/>
      <c r="W12" s="893"/>
      <c r="X12" s="894"/>
      <c r="Y12" s="607" t="s">
        <v>326</v>
      </c>
      <c r="Z12" s="606"/>
    </row>
    <row r="13" spans="2:26" ht="41.45" customHeight="1" x14ac:dyDescent="0.2">
      <c r="B13" s="603" t="s">
        <v>416</v>
      </c>
      <c r="C13" s="888"/>
      <c r="D13" s="895"/>
      <c r="E13" s="896"/>
      <c r="F13" s="896"/>
      <c r="G13" s="896"/>
      <c r="H13" s="896"/>
      <c r="I13" s="896"/>
      <c r="J13" s="896"/>
      <c r="K13" s="896"/>
      <c r="L13" s="896"/>
      <c r="M13" s="897"/>
      <c r="N13" s="900"/>
      <c r="O13" s="892"/>
      <c r="P13" s="893"/>
      <c r="Q13" s="893"/>
      <c r="R13" s="893"/>
      <c r="S13" s="893"/>
      <c r="T13" s="893"/>
      <c r="U13" s="893"/>
      <c r="V13" s="893"/>
      <c r="W13" s="893"/>
      <c r="X13" s="894"/>
      <c r="Y13" s="607" t="s">
        <v>327</v>
      </c>
      <c r="Z13" s="606"/>
    </row>
    <row r="14" spans="2:26" s="147" customFormat="1" ht="28.9" customHeight="1" x14ac:dyDescent="0.3">
      <c r="B14" s="611"/>
      <c r="C14" s="612"/>
      <c r="D14" s="613"/>
      <c r="E14" s="613"/>
      <c r="F14" s="613"/>
      <c r="G14" s="613"/>
      <c r="H14" s="613"/>
      <c r="I14" s="613"/>
      <c r="J14" s="608"/>
      <c r="K14" s="608"/>
      <c r="L14" s="608"/>
      <c r="M14" s="608"/>
      <c r="N14" s="608"/>
      <c r="O14" s="608"/>
      <c r="P14" s="608"/>
      <c r="Q14" s="608"/>
      <c r="R14" s="608"/>
      <c r="S14" s="608"/>
      <c r="T14" s="608"/>
      <c r="U14" s="608"/>
      <c r="V14" s="608"/>
      <c r="W14" s="608"/>
      <c r="X14" s="608"/>
      <c r="Y14" s="614"/>
      <c r="Z14" s="615"/>
    </row>
    <row r="15" spans="2:26" ht="114" customHeight="1" x14ac:dyDescent="0.2">
      <c r="B15" s="616" t="s">
        <v>366</v>
      </c>
      <c r="C15" s="617" t="s">
        <v>414</v>
      </c>
      <c r="D15" s="628">
        <v>0</v>
      </c>
      <c r="E15" s="640">
        <v>1</v>
      </c>
      <c r="F15" s="640">
        <v>2</v>
      </c>
      <c r="G15" s="640">
        <v>3</v>
      </c>
      <c r="H15" s="640">
        <v>4</v>
      </c>
      <c r="I15" s="641">
        <v>5</v>
      </c>
      <c r="J15" s="641">
        <v>6</v>
      </c>
      <c r="K15" s="640">
        <v>7</v>
      </c>
      <c r="L15" s="640">
        <v>8</v>
      </c>
      <c r="M15" s="640">
        <v>9</v>
      </c>
      <c r="N15" s="640">
        <v>10</v>
      </c>
      <c r="O15" s="640">
        <v>11</v>
      </c>
      <c r="P15" s="640">
        <v>12</v>
      </c>
      <c r="Q15" s="640">
        <v>13</v>
      </c>
      <c r="R15" s="640">
        <v>14</v>
      </c>
      <c r="S15" s="640">
        <v>15</v>
      </c>
      <c r="T15" s="640">
        <v>16</v>
      </c>
      <c r="U15" s="640">
        <v>17</v>
      </c>
      <c r="V15" s="640">
        <v>18</v>
      </c>
      <c r="W15" s="640">
        <v>19</v>
      </c>
      <c r="X15" s="640">
        <v>20</v>
      </c>
      <c r="Y15" s="605" t="s">
        <v>328</v>
      </c>
      <c r="Z15" s="606"/>
    </row>
    <row r="16" spans="2:26" s="147" customFormat="1" ht="20.25" x14ac:dyDescent="0.3">
      <c r="B16" s="611"/>
      <c r="C16" s="612"/>
      <c r="D16" s="613"/>
      <c r="E16" s="613"/>
      <c r="F16" s="613"/>
      <c r="G16" s="613"/>
      <c r="H16" s="613"/>
      <c r="I16" s="613"/>
      <c r="J16" s="608"/>
      <c r="K16" s="608"/>
      <c r="L16" s="608"/>
      <c r="M16" s="608"/>
      <c r="N16" s="608"/>
      <c r="O16" s="608"/>
      <c r="P16" s="608"/>
      <c r="Q16" s="608"/>
      <c r="R16" s="608"/>
      <c r="S16" s="608"/>
      <c r="T16" s="608"/>
      <c r="U16" s="608"/>
      <c r="V16" s="608"/>
      <c r="W16" s="608"/>
      <c r="X16" s="608"/>
      <c r="Y16" s="614"/>
      <c r="Z16" s="615"/>
    </row>
    <row r="17" spans="2:26" ht="97.9" customHeight="1" x14ac:dyDescent="0.2">
      <c r="B17" s="616" t="s">
        <v>314</v>
      </c>
      <c r="C17" s="604" t="s">
        <v>415</v>
      </c>
      <c r="D17" s="642"/>
      <c r="E17" s="643"/>
      <c r="F17" s="643"/>
      <c r="G17" s="643" t="s">
        <v>409</v>
      </c>
      <c r="H17" s="643"/>
      <c r="I17" s="643"/>
      <c r="J17" s="643"/>
      <c r="K17" s="643"/>
      <c r="L17" s="644"/>
      <c r="M17" s="886" t="s">
        <v>410</v>
      </c>
      <c r="N17" s="886"/>
      <c r="O17" s="644"/>
      <c r="P17" s="645"/>
      <c r="Q17" s="645" t="s">
        <v>411</v>
      </c>
      <c r="R17" s="645"/>
      <c r="S17" s="646"/>
      <c r="T17" s="647" t="s">
        <v>412</v>
      </c>
      <c r="U17" s="647"/>
      <c r="V17" s="648"/>
      <c r="W17" s="648" t="s">
        <v>413</v>
      </c>
      <c r="X17" s="649"/>
      <c r="Y17" s="628">
        <v>100</v>
      </c>
      <c r="Z17" s="606"/>
    </row>
    <row r="18" spans="2:26" x14ac:dyDescent="0.2">
      <c r="C18" s="618"/>
    </row>
  </sheetData>
  <sheetProtection password="CEDE" sheet="1" objects="1" scenarios="1" selectLockedCells="1"/>
  <mergeCells count="13">
    <mergeCell ref="D2:X2"/>
    <mergeCell ref="M17:N17"/>
    <mergeCell ref="C6:C7"/>
    <mergeCell ref="C11:C13"/>
    <mergeCell ref="C8:C9"/>
    <mergeCell ref="O11:X11"/>
    <mergeCell ref="O13:X13"/>
    <mergeCell ref="O12:Q12"/>
    <mergeCell ref="U12:X12"/>
    <mergeCell ref="D11:M11"/>
    <mergeCell ref="D13:M13"/>
    <mergeCell ref="K12:M12"/>
    <mergeCell ref="N11:N13"/>
  </mergeCells>
  <conditionalFormatting sqref="D15:X15">
    <cfRule type="cellIs" dxfId="6" priority="46" operator="greaterThanOrEqual">
      <formula>15</formula>
    </cfRule>
    <cfRule type="cellIs" dxfId="5" priority="47" operator="between">
      <formula>9</formula>
      <formula>14</formula>
    </cfRule>
    <cfRule type="cellIs" dxfId="4" priority="48" operator="between">
      <formula>5</formula>
      <formula>8</formula>
    </cfRule>
    <cfRule type="cellIs" dxfId="3" priority="49" operator="between">
      <formula>1</formula>
      <formula>6</formula>
    </cfRule>
  </conditionalFormatting>
  <conditionalFormatting sqref="L3:X3 D3">
    <cfRule type="colorScale" priority="40">
      <colorScale>
        <cfvo type="num" val="3"/>
        <cfvo type="num" val="5"/>
        <cfvo type="num" val="7"/>
        <color theme="0"/>
        <color rgb="FFFFC000"/>
        <color rgb="FFFF0000"/>
      </colorScale>
    </cfRule>
  </conditionalFormatting>
  <conditionalFormatting sqref="M4:X4 D4:D5">
    <cfRule type="cellIs" dxfId="2" priority="39" operator="lessThan">
      <formula>1</formula>
    </cfRule>
    <cfRule type="colorScale" priority="45">
      <colorScale>
        <cfvo type="num" val="2"/>
        <cfvo type="num" val="5"/>
        <cfvo type="num" val="8"/>
        <color theme="0"/>
        <color theme="9" tint="-0.249977111117893"/>
        <color rgb="FFFF0000"/>
      </colorScale>
    </cfRule>
  </conditionalFormatting>
  <conditionalFormatting sqref="I6:X6 D6">
    <cfRule type="cellIs" dxfId="1" priority="38" operator="lessThan">
      <formula>1</formula>
    </cfRule>
    <cfRule type="colorScale" priority="41">
      <colorScale>
        <cfvo type="num" val="1"/>
        <cfvo type="num" val="2"/>
        <cfvo type="num" val="3"/>
        <color rgb="FFFABE00"/>
        <color rgb="FFE6640A"/>
        <color rgb="FFFF0000"/>
      </colorScale>
    </cfRule>
  </conditionalFormatting>
  <conditionalFormatting sqref="E4:L4">
    <cfRule type="colorScale" priority="37">
      <colorScale>
        <cfvo type="num" val="1"/>
        <cfvo type="num" val="4"/>
        <cfvo type="num" val="8"/>
        <color theme="0"/>
        <color rgb="FFFFC000"/>
        <color rgb="FFFF0000"/>
      </colorScale>
    </cfRule>
  </conditionalFormatting>
  <conditionalFormatting sqref="E3:L3">
    <cfRule type="colorScale" priority="36">
      <colorScale>
        <cfvo type="num" val="1"/>
        <cfvo type="num" val="3"/>
        <cfvo type="num" val="6"/>
        <color theme="0"/>
        <color rgb="FFFFC000"/>
        <color rgb="FFFF0000"/>
      </colorScale>
    </cfRule>
  </conditionalFormatting>
  <conditionalFormatting sqref="E5:J5">
    <cfRule type="colorScale" priority="35">
      <colorScale>
        <cfvo type="num" val="1"/>
        <cfvo type="num" val="3"/>
        <cfvo type="num" val="5"/>
        <color theme="0"/>
        <color rgb="FFFFFF00"/>
        <color rgb="FFFF0000"/>
      </colorScale>
    </cfRule>
  </conditionalFormatting>
  <conditionalFormatting sqref="E6:H6">
    <cfRule type="colorScale" priority="34">
      <colorScale>
        <cfvo type="num" val="1"/>
        <cfvo type="num" val="2"/>
        <cfvo type="num" val="4"/>
        <color theme="0"/>
        <color rgb="FFFF6600"/>
        <color rgb="FFFF0000"/>
      </colorScale>
    </cfRule>
  </conditionalFormatting>
  <conditionalFormatting sqref="I7:X7 D7">
    <cfRule type="cellIs" dxfId="0" priority="20" operator="lessThan">
      <formula>1</formula>
    </cfRule>
    <cfRule type="colorScale" priority="21">
      <colorScale>
        <cfvo type="num" val="1"/>
        <cfvo type="num" val="2"/>
        <cfvo type="num" val="3"/>
        <color rgb="FFFABE00"/>
        <color rgb="FFE6640A"/>
        <color rgb="FFFF0000"/>
      </colorScale>
    </cfRule>
  </conditionalFormatting>
  <conditionalFormatting sqref="E7:H7">
    <cfRule type="colorScale" priority="19">
      <colorScale>
        <cfvo type="num" val="1"/>
        <cfvo type="num" val="2"/>
        <cfvo type="num" val="4"/>
        <color theme="0"/>
        <color rgb="FFFF6600"/>
        <color rgb="FFFF0000"/>
      </colorScale>
    </cfRule>
  </conditionalFormatting>
  <conditionalFormatting sqref="D8:X8">
    <cfRule type="colorScale" priority="18">
      <colorScale>
        <cfvo type="num" val="3"/>
        <cfvo type="num" val="5"/>
        <cfvo type="num" val="12"/>
        <color theme="0"/>
        <color rgb="FF82C83C"/>
        <color rgb="FF00B050"/>
      </colorScale>
    </cfRule>
  </conditionalFormatting>
  <conditionalFormatting sqref="D9:X10">
    <cfRule type="colorScale" priority="5">
      <colorScale>
        <cfvo type="num" val="3"/>
        <cfvo type="num" val="5"/>
        <cfvo type="num" val="12"/>
        <color theme="0"/>
        <color rgb="FF82C83C"/>
        <color rgb="FF00B050"/>
      </colorScale>
    </cfRule>
  </conditionalFormatting>
  <pageMargins left="0.7" right="0.7" top="0.78740157499999996" bottom="0.78740157499999996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8741941A5B3C45B82B3056512F1651" ma:contentTypeVersion="13" ma:contentTypeDescription="Create a new document." ma:contentTypeScope="" ma:versionID="fd1c86a954d7c9a5dd05ab7ef6ed8478">
  <xsd:schema xmlns:xsd="http://www.w3.org/2001/XMLSchema" xmlns:xs="http://www.w3.org/2001/XMLSchema" xmlns:p="http://schemas.microsoft.com/office/2006/metadata/properties" xmlns:ns3="797573b5-f77f-4105-b091-9b4e19784788" xmlns:ns4="6a935b9e-ac63-4ebe-b1ef-eb5089bceab8" targetNamespace="http://schemas.microsoft.com/office/2006/metadata/properties" ma:root="true" ma:fieldsID="adb3bc1aa2787fcfda53ec6e753cdbce" ns3:_="" ns4:_="">
    <xsd:import namespace="797573b5-f77f-4105-b091-9b4e19784788"/>
    <xsd:import namespace="6a935b9e-ac63-4ebe-b1ef-eb5089bceab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573b5-f77f-4105-b091-9b4e197847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35b9e-ac63-4ebe-b1ef-eb5089bcea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E65BDB-7573-491D-9975-E64771440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F3BB39-37A7-4B00-B4D1-5746EA438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7573b5-f77f-4105-b091-9b4e19784788"/>
    <ds:schemaRef ds:uri="6a935b9e-ac63-4ebe-b1ef-eb5089bcea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2D2E3-D9E9-48E5-8959-78C4E09A1C1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797573b5-f77f-4105-b091-9b4e19784788"/>
    <ds:schemaRef ds:uri="http://schemas.microsoft.com/office/2006/documentManagement/types"/>
    <ds:schemaRef ds:uri="http://schemas.openxmlformats.org/package/2006/metadata/core-properties"/>
    <ds:schemaRef ds:uri="6a935b9e-ac63-4ebe-b1ef-eb5089bceab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Dokumentation MB</vt:lpstr>
      <vt:lpstr>Bewertung MB</vt:lpstr>
      <vt:lpstr>Dokumentation FB</vt:lpstr>
      <vt:lpstr>Bewertung FB</vt:lpstr>
      <vt:lpstr>Farbskalen-Druckversion</vt:lpstr>
      <vt:lpstr>doku</vt:lpstr>
      <vt:lpstr>'Bewertung FB'!Druckbereich</vt:lpstr>
      <vt:lpstr>'Bewertung MB'!Druckbereich</vt:lpstr>
      <vt:lpstr>'Dokumentation MB'!Druckbereich</vt:lpstr>
      <vt:lpstr>f_stufen</vt:lpstr>
      <vt:lpstr>faedigkeit</vt:lpstr>
      <vt:lpstr>Listen!Geruch</vt:lpstr>
      <vt:lpstr>h_stufen</vt:lpstr>
      <vt:lpstr>H_Stufenneu</vt:lpstr>
      <vt:lpstr>Häufigkeitsklassen_H</vt:lpstr>
      <vt:lpstr>Liste_Fadenbakterien</vt:lpstr>
      <vt:lpstr>v_stufen</vt:lpstr>
      <vt:lpstr>vorkommen</vt:lpstr>
    </vt:vector>
  </TitlesOfParts>
  <Company>Bayerisches Landesamt für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Excel-Tool mikroskopisches Bild Version 1.0</dc:title>
  <dc:creator>Thomas.Wittling@reg-schw.bayern.de;Siegfried.Forstner@lfu.bayern.de;Pfluger Franz</dc:creator>
  <cp:lastModifiedBy>Pinther Wilfried</cp:lastModifiedBy>
  <cp:lastPrinted>2022-12-15T08:33:16Z</cp:lastPrinted>
  <dcterms:created xsi:type="dcterms:W3CDTF">2017-07-26T13:20:27Z</dcterms:created>
  <dcterms:modified xsi:type="dcterms:W3CDTF">2023-01-05T14:09:19Z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0x010100C28741941A5B3C45B82B3056512F1651</vt:lpwstr>
  </property>
</Properties>
</file>