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U:\Abt03\Ref31\Daten\Internet\ZSA\"/>
    </mc:Choice>
  </mc:AlternateContent>
  <xr:revisionPtr revIDLastSave="0" documentId="8_{BF4E5305-C95B-4914-B251-DA79CF82852C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Tabelle1" sheetId="1" r:id="rId1"/>
  </sheets>
  <definedNames>
    <definedName name="_ftn1" localSheetId="0">Tabelle1!$B$80</definedName>
    <definedName name="_ftnref1" localSheetId="0">Tabelle1!$D$57</definedName>
    <definedName name="_xlnm.Print_Area" localSheetId="0">Tabelle1!$A$1:$H$86</definedName>
    <definedName name="Z_E27A5590_77A5_4F7C_B0F4_F559BF8605DD_.wvu.PrintArea" localSheetId="0" hidden="1">Tabelle1!$A$1:$H$86</definedName>
  </definedNames>
  <calcPr calcId="191029"/>
  <customWorkbookViews>
    <customWorkbookView name="Kohl Jürgen - Persönliche Ansicht" guid="{E27A5590-77A5-4F7C-B0F4-F559BF8605DD}" mergeInterval="0" personalView="1" maximized="1" xWindow="-8" yWindow="-8" windowWidth="1936" windowHeight="117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3" i="1" l="1"/>
  <c r="F43" i="1"/>
  <c r="H57" i="1"/>
  <c r="F57" i="1"/>
  <c r="H14" i="1"/>
  <c r="F14" i="1"/>
  <c r="F13" i="1"/>
  <c r="H22" i="1"/>
  <c r="F22" i="1"/>
  <c r="F19" i="1" l="1"/>
  <c r="H38" i="1" l="1"/>
  <c r="F38" i="1"/>
  <c r="H37" i="1"/>
  <c r="F37" i="1"/>
  <c r="H36" i="1"/>
  <c r="F36" i="1"/>
  <c r="F58" i="1"/>
  <c r="H71" i="1"/>
  <c r="F71" i="1"/>
  <c r="H70" i="1"/>
  <c r="F70" i="1"/>
  <c r="H69" i="1"/>
  <c r="F69" i="1"/>
  <c r="H68" i="1"/>
  <c r="F68" i="1"/>
  <c r="H67" i="1"/>
  <c r="F67" i="1"/>
  <c r="H66" i="1"/>
  <c r="F66" i="1"/>
  <c r="H65" i="1"/>
  <c r="F65" i="1"/>
  <c r="H64" i="1"/>
  <c r="F64" i="1"/>
  <c r="H63" i="1"/>
  <c r="F63" i="1"/>
  <c r="H62" i="1"/>
  <c r="F62" i="1"/>
  <c r="H61" i="1"/>
  <c r="F61" i="1"/>
  <c r="H60" i="1"/>
  <c r="F60" i="1"/>
  <c r="H59" i="1"/>
  <c r="F59" i="1"/>
  <c r="H58" i="1"/>
  <c r="H47" i="1"/>
  <c r="F47" i="1"/>
  <c r="H44" i="1"/>
  <c r="F44" i="1"/>
  <c r="H42" i="1"/>
  <c r="F42" i="1"/>
  <c r="H41" i="1"/>
  <c r="F41" i="1"/>
  <c r="H40" i="1"/>
  <c r="F40" i="1"/>
  <c r="H39" i="1"/>
  <c r="F39" i="1"/>
  <c r="H35" i="1"/>
  <c r="H34" i="1"/>
  <c r="F34" i="1"/>
  <c r="H33" i="1"/>
  <c r="F33" i="1"/>
  <c r="F35" i="1"/>
  <c r="H32" i="1"/>
  <c r="F32" i="1"/>
  <c r="H8" i="1"/>
  <c r="F8" i="1"/>
  <c r="H7" i="1"/>
  <c r="F7" i="1"/>
  <c r="H6" i="1"/>
  <c r="F6" i="1"/>
  <c r="F5" i="1"/>
  <c r="H5" i="1"/>
  <c r="H26" i="1"/>
  <c r="F26" i="1"/>
  <c r="H25" i="1"/>
  <c r="F25" i="1"/>
  <c r="H24" i="1"/>
  <c r="F24" i="1"/>
  <c r="H23" i="1"/>
  <c r="F23" i="1"/>
  <c r="H21" i="1"/>
  <c r="F21" i="1"/>
  <c r="H20" i="1"/>
  <c r="F20" i="1"/>
  <c r="H19" i="1"/>
  <c r="H18" i="1"/>
  <c r="F18" i="1"/>
  <c r="H17" i="1"/>
  <c r="F17" i="1"/>
  <c r="H16" i="1"/>
  <c r="F16" i="1"/>
  <c r="H15" i="1"/>
  <c r="F15" i="1"/>
  <c r="H13" i="1"/>
  <c r="A44" i="1" l="1"/>
  <c r="A42" i="1"/>
  <c r="A41" i="1"/>
  <c r="A39" i="1"/>
  <c r="A35" i="1"/>
  <c r="A8" i="1"/>
  <c r="A45" i="1" l="1"/>
  <c r="E45" i="1" l="1"/>
  <c r="H45" i="1" s="1"/>
  <c r="F45" i="1" l="1"/>
  <c r="H82" i="1"/>
  <c r="H81" i="1" l="1"/>
  <c r="B81" i="1" s="1"/>
  <c r="B82" i="1" l="1"/>
</calcChain>
</file>

<file path=xl/sharedStrings.xml><?xml version="1.0" encoding="utf-8"?>
<sst xmlns="http://schemas.openxmlformats.org/spreadsheetml/2006/main" count="142" uniqueCount="81">
  <si>
    <t>1.1 Organische Summenparameter im Feststoff</t>
  </si>
  <si>
    <t>Parameter</t>
  </si>
  <si>
    <t>Phenole</t>
  </si>
  <si>
    <t>mg/l</t>
  </si>
  <si>
    <t>Arsen</t>
  </si>
  <si>
    <t>Blei</t>
  </si>
  <si>
    <t>Cadmium</t>
  </si>
  <si>
    <t>Kupfer</t>
  </si>
  <si>
    <t>Nickel</t>
  </si>
  <si>
    <t>Quecksilber</t>
  </si>
  <si>
    <t>Zink</t>
  </si>
  <si>
    <t>Cyanide, leicht freisetzbar</t>
  </si>
  <si>
    <t>Barium</t>
  </si>
  <si>
    <t>Chrom, gesamt</t>
  </si>
  <si>
    <t>Molybdän</t>
  </si>
  <si>
    <t>Antimon</t>
  </si>
  <si>
    <t>Selen</t>
  </si>
  <si>
    <t>mg/kg</t>
  </si>
  <si>
    <t>Elemente</t>
  </si>
  <si>
    <t>Beryllium</t>
  </si>
  <si>
    <t>Chrom (VI)</t>
  </si>
  <si>
    <t>Kobalt</t>
  </si>
  <si>
    <t>Organozinnverbindungen</t>
  </si>
  <si>
    <t>Vanadium</t>
  </si>
  <si>
    <t>Stoffe</t>
  </si>
  <si>
    <t>Chlordan</t>
  </si>
  <si>
    <t>Dieldrin</t>
  </si>
  <si>
    <t>Endrin</t>
  </si>
  <si>
    <t>Heptachlor</t>
  </si>
  <si>
    <t>Hexachlorbenzol</t>
  </si>
  <si>
    <t>Chlordecon</t>
  </si>
  <si>
    <t>Aldrin</t>
  </si>
  <si>
    <t>Pentachlorbenzol</t>
  </si>
  <si>
    <t>Mirex</t>
  </si>
  <si>
    <t>Toxaphen</t>
  </si>
  <si>
    <t>Hexabrombiphenyl</t>
  </si>
  <si>
    <r>
      <rPr>
        <sz val="11"/>
        <color theme="1"/>
        <rFont val="Arial"/>
        <family val="2"/>
      </rPr>
      <t>davon</t>
    </r>
    <r>
      <rPr>
        <b/>
        <sz val="11"/>
        <color theme="1"/>
        <rFont val="Arial"/>
        <family val="2"/>
      </rPr>
      <t xml:space="preserve"> Benzo[a]pyren</t>
    </r>
  </si>
  <si>
    <t>%</t>
  </si>
  <si>
    <t>MESSWERTE</t>
  </si>
  <si>
    <t>BEWERTUNG</t>
  </si>
  <si>
    <t>Summenwert HP 14</t>
  </si>
  <si>
    <t>gem. Anh. III EU-AbfRRL</t>
  </si>
  <si>
    <r>
      <t xml:space="preserve">BTEX </t>
    </r>
    <r>
      <rPr>
        <sz val="11"/>
        <color theme="1"/>
        <rFont val="Arial"/>
        <family val="2"/>
      </rPr>
      <t>(Leitparameter Benzol)</t>
    </r>
  </si>
  <si>
    <t>Carc. 2; H351</t>
  </si>
  <si>
    <t>Carc. 1A; H350</t>
  </si>
  <si>
    <t>Carc. 1B; H350i</t>
  </si>
  <si>
    <t>Aquatic Chronic 1; H410</t>
  </si>
  <si>
    <t>Carc. 1A, 1B; H350</t>
  </si>
  <si>
    <t>Carc. 1A; H350i</t>
  </si>
  <si>
    <t>Carc. 1B; H350</t>
  </si>
  <si>
    <t>Einstufungsrelevante worst-case-Klassifikation</t>
  </si>
  <si>
    <t>nach Anhang VI CLP-VO</t>
  </si>
  <si>
    <t xml:space="preserve">Hexachlorcyclohexane einschließlich Lindan </t>
  </si>
  <si>
    <t>Ergebnis:</t>
  </si>
  <si>
    <r>
      <rPr>
        <b/>
        <sz val="11"/>
        <color theme="1"/>
        <rFont val="Arial"/>
        <family val="2"/>
      </rPr>
      <t>PAK</t>
    </r>
    <r>
      <rPr>
        <sz val="11"/>
        <color theme="1"/>
        <rFont val="Calibri"/>
        <family val="2"/>
        <scheme val="minor"/>
      </rPr>
      <t xml:space="preserve"> (</t>
    </r>
    <r>
      <rPr>
        <sz val="10"/>
        <color theme="1"/>
        <rFont val="Calibri"/>
        <family val="2"/>
        <scheme val="minor"/>
      </rPr>
      <t>∑</t>
    </r>
    <r>
      <rPr>
        <sz val="11"/>
        <color theme="1"/>
        <rFont val="Calibri"/>
        <family val="2"/>
        <scheme val="minor"/>
      </rPr>
      <t xml:space="preserve"> 16 nach EPA)</t>
    </r>
  </si>
  <si>
    <t>SCHWELLENWERTE</t>
  </si>
  <si>
    <r>
      <t>MKW</t>
    </r>
    <r>
      <rPr>
        <sz val="11"/>
        <color theme="1"/>
        <rFont val="Arial"/>
        <family val="2"/>
      </rPr>
      <t xml:space="preserve"> (C</t>
    </r>
    <r>
      <rPr>
        <vertAlign val="subscript"/>
        <sz val="11"/>
        <color theme="1"/>
        <rFont val="Arial"/>
        <family val="2"/>
      </rPr>
      <t>10</t>
    </r>
    <r>
      <rPr>
        <sz val="11"/>
        <color theme="1"/>
        <rFont val="Arial"/>
        <family val="2"/>
      </rPr>
      <t xml:space="preserve"> – C</t>
    </r>
    <r>
      <rPr>
        <vertAlign val="subscript"/>
        <sz val="11"/>
        <color theme="1"/>
        <rFont val="Arial"/>
        <family val="2"/>
      </rPr>
      <t>40</t>
    </r>
    <r>
      <rPr>
        <sz val="11"/>
        <color theme="1"/>
        <rFont val="Arial"/>
        <family val="2"/>
      </rPr>
      <t>)</t>
    </r>
    <r>
      <rPr>
        <b/>
        <sz val="14"/>
        <color theme="1"/>
        <rFont val="Arial"/>
        <family val="2"/>
      </rPr>
      <t>*</t>
    </r>
  </si>
  <si>
    <t>Auf Grund der von Ihnen eingegebenen Messwerte empfehlen wir Ihnen, folgende Einstufung vorzunehmen:</t>
  </si>
  <si>
    <t xml:space="preserve">Haben Sie alle einstufungsrelevanten Parameter oder ggf. eine hot-spot-Einstufung für Ihren konkreten Abfall berücksichtigt? </t>
  </si>
  <si>
    <t>Hier nicht gelistete Elemente oder Verbindungen sind im Einzelfall (sofern einstufungsrelevant) zur Bewertung heranzuziehen.</t>
  </si>
  <si>
    <t>Dabei wird eine ordnungsgemäße Probennahme vorausgesetzt!</t>
  </si>
  <si>
    <r>
      <rPr>
        <b/>
        <sz val="14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nicht anwendbar bei Kunststoffen (z. B. Kunststoffbeschichtungen) und bitumenstämmigen Materialien (z. B. Schwarzanstrich oder Dickbeschichtung auf Beton)</t>
    </r>
  </si>
  <si>
    <t>1.3 Unbekannte Metallverbindungen im Feststoff</t>
  </si>
  <si>
    <t>1.4 Quecksilber im Feststoff</t>
  </si>
  <si>
    <t xml:space="preserve">* Für die Zuordnung zu in einem nach AVV als absolut gefährlich festgelegten Abfallschlüssel für quecksilberhaltige Abfälle gilt dieser Wert in Anlehnung an die </t>
  </si>
  <si>
    <t xml:space="preserve">Bundes-Bodenschutz-und Altlastenverordnung (BBodSchV). Damit wird definiert, ab welcher Konzentration der Abfall im Sinne der abfallrechtlichen Einstufung quecksilberhaltig ist, </t>
  </si>
  <si>
    <t>sofern eine Analytik notwendig ist und die Gefährlichkeit sich nicht ohnehin herkunftsspezifisch ergibt (wie z. B. bei AVV 16 01 08* - quecksilberhaltige Bauteile).</t>
  </si>
  <si>
    <t>PCDD/PCDF</t>
  </si>
  <si>
    <t xml:space="preserve">DDT </t>
  </si>
  <si>
    <t>1.5.1 POP-Abfälle nach Ziff. 2.2.3 der Einleitung der AVV</t>
  </si>
  <si>
    <t>1.5 POP-Abfälle im Feststoff</t>
  </si>
  <si>
    <t>1.5.2 POP-Abfälle, die nicht unter die Regelung nach Ziff. 2.2.3 der Einleitung der AVV fallen und in Anhang IV der POP-V aufgeführt sind</t>
  </si>
  <si>
    <t xml:space="preserve">Diese Abfälle sind als gefährlich einzustufen, wenn die Gehalte der POP die Konzentrationsgrenzen in Anhang III der Abfall-Rahmen-RL erreichen oder </t>
  </si>
  <si>
    <t>überschreiten (siehe Spalten 6 und 7 in Tabelle 4 der Technischen Hinweise zur Einstufung von Abfällen nach ihrer Gefährlichkeit).</t>
  </si>
  <si>
    <r>
      <rPr>
        <sz val="11"/>
        <color theme="1"/>
        <rFont val="Calibri"/>
        <family val="2"/>
      </rPr>
      <t xml:space="preserve">≥ </t>
    </r>
    <r>
      <rPr>
        <sz val="11"/>
        <color theme="1"/>
        <rFont val="Calibri"/>
        <family val="2"/>
        <scheme val="minor"/>
      </rPr>
      <t>Einheit</t>
    </r>
  </si>
  <si>
    <t>µg/kg TEF</t>
  </si>
  <si>
    <r>
      <t>Polychlorierte Biphenyle *</t>
    </r>
    <r>
      <rPr>
        <sz val="11"/>
        <color theme="1"/>
        <rFont val="Calibri"/>
        <family val="2"/>
        <scheme val="minor"/>
      </rPr>
      <t>(d. h. PCB 6 multipliziert mit 5)</t>
    </r>
  </si>
  <si>
    <t>*50</t>
  </si>
  <si>
    <r>
      <t>↓ Eingabe</t>
    </r>
    <r>
      <rPr>
        <vertAlign val="superscript"/>
        <sz val="10"/>
        <color theme="1"/>
        <rFont val="Calibri"/>
        <family val="2"/>
        <scheme val="minor"/>
      </rPr>
      <t>1)</t>
    </r>
  </si>
  <si>
    <r>
      <rPr>
        <b/>
        <vertAlign val="superscript"/>
        <sz val="11"/>
        <color theme="1"/>
        <rFont val="Arial"/>
        <family val="2"/>
      </rPr>
      <t xml:space="preserve">1) </t>
    </r>
    <r>
      <rPr>
        <b/>
        <sz val="11"/>
        <color theme="1"/>
        <rFont val="Arial"/>
        <family val="2"/>
      </rPr>
      <t>Hinweis: Vor der Eingabe von Zahlenwerten sind die Rundungsregel nach DIN 1333 zu beachten.</t>
    </r>
  </si>
  <si>
    <t>1.2 Eluatkriterien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</si>
</sst>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vertAlign val="subscript"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70C0"/>
      <name val="Arial"/>
      <family val="2"/>
    </font>
    <font>
      <b/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4" tint="-0.249977111117893"/>
      <name val="Arial"/>
      <family val="2"/>
    </font>
    <font>
      <b/>
      <sz val="11"/>
      <color theme="4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theme="1"/>
      <name val="Calibri"/>
      <family val="2"/>
    </font>
    <font>
      <b/>
      <sz val="11"/>
      <name val="Arial"/>
      <family val="2"/>
    </font>
    <font>
      <u val="double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sz val="1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10" fillId="0" borderId="0" xfId="0" applyNumberFormat="1" applyFont="1"/>
    <xf numFmtId="0" fontId="11" fillId="0" borderId="0" xfId="0" applyFont="1"/>
    <xf numFmtId="0" fontId="0" fillId="5" borderId="0" xfId="0" applyFill="1"/>
    <xf numFmtId="1" fontId="10" fillId="5" borderId="0" xfId="0" applyNumberFormat="1" applyFont="1" applyFill="1"/>
    <xf numFmtId="0" fontId="0" fillId="3" borderId="0" xfId="0" applyFill="1" applyProtection="1">
      <protection hidden="1"/>
    </xf>
    <xf numFmtId="0" fontId="4" fillId="3" borderId="0" xfId="0" applyFont="1" applyFill="1" applyAlignment="1" applyProtection="1">
      <alignment vertical="top"/>
      <protection hidden="1"/>
    </xf>
    <xf numFmtId="0" fontId="5" fillId="3" borderId="0" xfId="0" applyFont="1" applyFill="1" applyProtection="1">
      <protection hidden="1"/>
    </xf>
    <xf numFmtId="0" fontId="6" fillId="3" borderId="0" xfId="0" applyFont="1" applyFill="1" applyProtection="1">
      <protection hidden="1"/>
    </xf>
    <xf numFmtId="0" fontId="13" fillId="3" borderId="0" xfId="0" applyFont="1" applyFill="1" applyProtection="1">
      <protection hidden="1"/>
    </xf>
    <xf numFmtId="1" fontId="10" fillId="3" borderId="0" xfId="0" applyNumberFormat="1" applyFont="1" applyFill="1" applyProtection="1">
      <protection hidden="1"/>
    </xf>
    <xf numFmtId="0" fontId="1" fillId="3" borderId="0" xfId="0" applyFont="1" applyFill="1" applyProtection="1">
      <protection hidden="1"/>
    </xf>
    <xf numFmtId="0" fontId="0" fillId="3" borderId="0" xfId="0" applyFill="1" applyAlignment="1" applyProtection="1">
      <alignment horizontal="right"/>
      <protection hidden="1"/>
    </xf>
    <xf numFmtId="0" fontId="7" fillId="3" borderId="0" xfId="0" applyFont="1" applyFill="1" applyProtection="1">
      <protection hidden="1"/>
    </xf>
    <xf numFmtId="3" fontId="0" fillId="3" borderId="0" xfId="0" applyNumberFormat="1" applyFont="1" applyFill="1" applyProtection="1">
      <protection hidden="1"/>
    </xf>
    <xf numFmtId="0" fontId="0" fillId="0" borderId="0" xfId="0" applyFill="1" applyProtection="1">
      <protection hidden="1"/>
    </xf>
    <xf numFmtId="1" fontId="10" fillId="3" borderId="0" xfId="0" applyNumberFormat="1" applyFont="1" applyFill="1" applyAlignment="1" applyProtection="1">
      <alignment vertical="center" wrapText="1"/>
      <protection hidden="1"/>
    </xf>
    <xf numFmtId="0" fontId="10" fillId="3" borderId="0" xfId="0" applyFont="1" applyFill="1" applyProtection="1">
      <protection hidden="1"/>
    </xf>
    <xf numFmtId="0" fontId="0" fillId="3" borderId="0" xfId="0" applyFont="1" applyFill="1" applyProtection="1">
      <protection hidden="1"/>
    </xf>
    <xf numFmtId="164" fontId="0" fillId="3" borderId="0" xfId="0" applyNumberFormat="1" applyFont="1" applyFill="1" applyProtection="1">
      <protection hidden="1"/>
    </xf>
    <xf numFmtId="4" fontId="0" fillId="3" borderId="0" xfId="0" applyNumberFormat="1" applyFont="1" applyFill="1" applyProtection="1">
      <protection hidden="1"/>
    </xf>
    <xf numFmtId="0" fontId="7" fillId="3" borderId="0" xfId="0" applyFont="1" applyFill="1" applyAlignment="1" applyProtection="1">
      <alignment vertical="center" wrapText="1"/>
      <protection hidden="1"/>
    </xf>
    <xf numFmtId="0" fontId="7" fillId="3" borderId="0" xfId="0" applyFont="1" applyFill="1" applyAlignment="1" applyProtection="1">
      <alignment wrapText="1"/>
      <protection hidden="1"/>
    </xf>
    <xf numFmtId="0" fontId="7" fillId="3" borderId="0" xfId="0" applyFont="1" applyFill="1" applyAlignment="1" applyProtection="1">
      <alignment horizontal="left" vertical="top" wrapText="1"/>
      <protection hidden="1"/>
    </xf>
    <xf numFmtId="0" fontId="7" fillId="3" borderId="0" xfId="0" applyFont="1" applyFill="1" applyAlignment="1" applyProtection="1">
      <alignment vertical="top" wrapText="1"/>
      <protection hidden="1"/>
    </xf>
    <xf numFmtId="3" fontId="0" fillId="0" borderId="0" xfId="0" applyNumberFormat="1" applyFill="1" applyProtection="1">
      <protection hidden="1"/>
    </xf>
    <xf numFmtId="2" fontId="10" fillId="3" borderId="0" xfId="0" applyNumberFormat="1" applyFont="1" applyFill="1" applyProtection="1">
      <protection hidden="1"/>
    </xf>
    <xf numFmtId="0" fontId="12" fillId="3" borderId="0" xfId="0" applyFont="1" applyFill="1" applyProtection="1">
      <protection hidden="1"/>
    </xf>
    <xf numFmtId="4" fontId="7" fillId="3" borderId="0" xfId="0" applyNumberFormat="1" applyFont="1" applyFill="1" applyProtection="1">
      <protection hidden="1"/>
    </xf>
    <xf numFmtId="4" fontId="7" fillId="3" borderId="1" xfId="0" applyNumberFormat="1" applyFont="1" applyFill="1" applyBorder="1" applyProtection="1">
      <protection hidden="1"/>
    </xf>
    <xf numFmtId="4" fontId="7" fillId="3" borderId="0" xfId="0" applyNumberFormat="1" applyFont="1" applyFill="1" applyBorder="1" applyProtection="1">
      <protection hidden="1"/>
    </xf>
    <xf numFmtId="0" fontId="18" fillId="3" borderId="0" xfId="0" applyFont="1" applyFill="1" applyProtection="1">
      <protection hidden="1"/>
    </xf>
    <xf numFmtId="0" fontId="8" fillId="3" borderId="0" xfId="0" applyFont="1" applyFill="1" applyProtection="1">
      <protection hidden="1"/>
    </xf>
    <xf numFmtId="0" fontId="11" fillId="3" borderId="0" xfId="0" applyFont="1" applyFill="1" applyProtection="1">
      <protection hidden="1"/>
    </xf>
    <xf numFmtId="0" fontId="1" fillId="3" borderId="0" xfId="0" applyFont="1" applyFill="1" applyAlignment="1" applyProtection="1">
      <alignment wrapText="1"/>
      <protection hidden="1"/>
    </xf>
    <xf numFmtId="1" fontId="0" fillId="3" borderId="0" xfId="0" applyNumberFormat="1" applyFont="1" applyFill="1" applyAlignment="1" applyProtection="1">
      <alignment vertical="top" wrapText="1"/>
      <protection hidden="1"/>
    </xf>
    <xf numFmtId="0" fontId="0" fillId="3" borderId="0" xfId="0" applyFill="1" applyAlignment="1" applyProtection="1">
      <alignment vertical="top"/>
      <protection hidden="1"/>
    </xf>
    <xf numFmtId="1" fontId="0" fillId="3" borderId="0" xfId="0" applyNumberFormat="1" applyFont="1" applyFill="1" applyAlignment="1" applyProtection="1">
      <alignment wrapText="1"/>
      <protection hidden="1"/>
    </xf>
    <xf numFmtId="1" fontId="0" fillId="3" borderId="0" xfId="0" applyNumberFormat="1" applyFont="1" applyFill="1" applyAlignment="1" applyProtection="1">
      <alignment horizontal="right" vertical="center" wrapText="1"/>
      <protection hidden="1"/>
    </xf>
    <xf numFmtId="0" fontId="0" fillId="3" borderId="0" xfId="0" applyFill="1" applyAlignment="1" applyProtection="1">
      <alignment horizontal="left"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0" borderId="0" xfId="0" applyFill="1" applyAlignment="1" applyProtection="1">
      <alignment horizontal="left" vertical="center" wrapText="1"/>
      <protection hidden="1"/>
    </xf>
    <xf numFmtId="0" fontId="17" fillId="5" borderId="0" xfId="0" applyFont="1" applyFill="1" applyProtection="1">
      <protection hidden="1"/>
    </xf>
    <xf numFmtId="0" fontId="0" fillId="5" borderId="0" xfId="0" applyFill="1" applyProtection="1">
      <protection hidden="1"/>
    </xf>
    <xf numFmtId="0" fontId="1" fillId="5" borderId="0" xfId="0" applyFont="1" applyFill="1" applyAlignment="1" applyProtection="1">
      <protection hidden="1"/>
    </xf>
    <xf numFmtId="0" fontId="9" fillId="5" borderId="0" xfId="0" applyFont="1" applyFill="1" applyProtection="1">
      <protection hidden="1"/>
    </xf>
    <xf numFmtId="0" fontId="1" fillId="5" borderId="0" xfId="0" applyFont="1" applyFill="1" applyProtection="1">
      <protection hidden="1"/>
    </xf>
    <xf numFmtId="0" fontId="0" fillId="0" borderId="0" xfId="0" applyProtection="1">
      <protection hidden="1"/>
    </xf>
    <xf numFmtId="0" fontId="1" fillId="4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0" fillId="4" borderId="0" xfId="0" applyFill="1" applyProtection="1">
      <protection hidden="1"/>
    </xf>
    <xf numFmtId="3" fontId="0" fillId="2" borderId="1" xfId="0" applyNumberFormat="1" applyFill="1" applyBorder="1" applyProtection="1">
      <protection locked="0" hidden="1"/>
    </xf>
    <xf numFmtId="164" fontId="0" fillId="2" borderId="1" xfId="0" applyNumberFormat="1" applyFill="1" applyBorder="1" applyProtection="1">
      <protection locked="0" hidden="1"/>
    </xf>
    <xf numFmtId="4" fontId="0" fillId="2" borderId="1" xfId="0" applyNumberFormat="1" applyFill="1" applyBorder="1" applyProtection="1">
      <protection locked="0" hidden="1"/>
    </xf>
    <xf numFmtId="165" fontId="0" fillId="2" borderId="1" xfId="0" applyNumberFormat="1" applyFill="1" applyBorder="1" applyProtection="1">
      <protection locked="0" hidden="1"/>
    </xf>
    <xf numFmtId="3" fontId="0" fillId="2" borderId="1" xfId="0" applyNumberFormat="1" applyFill="1" applyBorder="1" applyAlignment="1" applyProtection="1">
      <alignment vertical="center"/>
      <protection locked="0" hidden="1"/>
    </xf>
    <xf numFmtId="3" fontId="0" fillId="3" borderId="0" xfId="0" applyNumberFormat="1" applyFont="1" applyFill="1" applyAlignment="1" applyProtection="1">
      <alignment horizontal="left" vertical="top"/>
      <protection hidden="1"/>
    </xf>
    <xf numFmtId="0" fontId="0" fillId="0" borderId="0" xfId="0" applyAlignment="1" applyProtection="1">
      <alignment horizontal="left" vertical="top"/>
      <protection hidden="1"/>
    </xf>
  </cellXfs>
  <cellStyles count="1">
    <cellStyle name="Standard" xfId="0" builtinId="0"/>
  </cellStyles>
  <dxfs count="4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/>
        </patternFill>
      </fill>
    </dxf>
    <dxf>
      <font>
        <color theme="1"/>
      </font>
      <fill>
        <patternFill>
          <bgColor theme="7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</font>
    </dxf>
    <dxf>
      <fill>
        <patternFill patternType="none">
          <bgColor auto="1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CC00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6"/>
  <sheetViews>
    <sheetView tabSelected="1" view="pageLayout" zoomScaleNormal="100" zoomScaleSheetLayoutView="100" workbookViewId="0">
      <selection activeCell="E7" sqref="E7"/>
    </sheetView>
  </sheetViews>
  <sheetFormatPr baseColWidth="10" defaultRowHeight="15" x14ac:dyDescent="0.25"/>
  <cols>
    <col min="2" max="2" width="28.42578125" customWidth="1"/>
    <col min="3" max="3" width="17.85546875" bestFit="1" customWidth="1"/>
    <col min="4" max="4" width="11.5703125" customWidth="1"/>
    <col min="5" max="5" width="15.28515625" customWidth="1"/>
    <col min="6" max="6" width="59" customWidth="1"/>
    <col min="7" max="7" width="28" customWidth="1"/>
    <col min="8" max="8" width="4.7109375" style="1" customWidth="1"/>
  </cols>
  <sheetData>
    <row r="1" spans="1:8" x14ac:dyDescent="0.25">
      <c r="A1" s="5"/>
      <c r="B1" s="5"/>
      <c r="C1" s="5"/>
      <c r="D1" s="5"/>
      <c r="E1" s="5"/>
      <c r="F1" s="5"/>
      <c r="G1" s="5"/>
      <c r="H1" s="5"/>
    </row>
    <row r="2" spans="1:8" ht="15.75" x14ac:dyDescent="0.25">
      <c r="A2" s="5"/>
      <c r="B2" s="5"/>
      <c r="C2" s="6" t="s">
        <v>55</v>
      </c>
      <c r="D2" s="5"/>
      <c r="E2" s="7" t="s">
        <v>38</v>
      </c>
      <c r="F2" s="8" t="s">
        <v>39</v>
      </c>
      <c r="G2" s="9"/>
      <c r="H2" s="10"/>
    </row>
    <row r="3" spans="1:8" x14ac:dyDescent="0.25">
      <c r="A3" s="11" t="s">
        <v>0</v>
      </c>
      <c r="B3" s="5"/>
      <c r="C3" s="5"/>
      <c r="D3" s="5"/>
      <c r="E3" s="5"/>
      <c r="F3" s="5"/>
      <c r="G3" s="5"/>
      <c r="H3" s="10"/>
    </row>
    <row r="4" spans="1:8" ht="16.5" thickBot="1" x14ac:dyDescent="0.3">
      <c r="A4" s="5"/>
      <c r="B4" s="5"/>
      <c r="C4" s="5"/>
      <c r="D4" s="5" t="s">
        <v>74</v>
      </c>
      <c r="E4" s="12" t="s">
        <v>78</v>
      </c>
      <c r="F4" s="5"/>
      <c r="G4" s="5"/>
      <c r="H4" s="10"/>
    </row>
    <row r="5" spans="1:8" ht="15.75" thickBot="1" x14ac:dyDescent="0.3">
      <c r="A5" s="5"/>
      <c r="B5" s="13" t="s">
        <v>54</v>
      </c>
      <c r="C5" s="14">
        <v>1000</v>
      </c>
      <c r="D5" s="5" t="s">
        <v>17</v>
      </c>
      <c r="E5" s="51"/>
      <c r="F5" s="15" t="str">
        <f>IF((E5)="","keine Bewertung möglich",IF((E5)&lt;1000,"HP 7 eingehalten",IF((E5)&gt;=1000,"Gefährlichkeitskriterium HP 7 überschritten")))</f>
        <v>keine Bewertung möglich</v>
      </c>
      <c r="G5" s="5"/>
      <c r="H5" s="16" t="str">
        <f>IF((E5)="","0",IF((E5)&gt;=(1000),IF((E5)&lt;(1000),"1","2"),"1"))</f>
        <v>0</v>
      </c>
    </row>
    <row r="6" spans="1:8" ht="15.75" thickBot="1" x14ac:dyDescent="0.3">
      <c r="A6" s="5"/>
      <c r="B6" s="11" t="s">
        <v>36</v>
      </c>
      <c r="C6" s="14">
        <v>50</v>
      </c>
      <c r="D6" s="5" t="s">
        <v>17</v>
      </c>
      <c r="E6" s="51"/>
      <c r="F6" s="15" t="str">
        <f>IF((E6)="","keine Bewertung möglich",IF((E6)&lt;50,"HP 7 eingehalten",IF((E6)&gt;=50,"Gefährlichkeitskriterium HP 7 überschritten")))</f>
        <v>keine Bewertung möglich</v>
      </c>
      <c r="G6" s="5"/>
      <c r="H6" s="16" t="str">
        <f>IF((E6)="","0",IF((E6)&gt;=(50),IF((E6)&lt;(50),"1","2"),"1"))</f>
        <v>0</v>
      </c>
    </row>
    <row r="7" spans="1:8" ht="15.75" thickBot="1" x14ac:dyDescent="0.3">
      <c r="A7" s="5"/>
      <c r="B7" s="11" t="s">
        <v>42</v>
      </c>
      <c r="C7" s="14">
        <v>1000</v>
      </c>
      <c r="D7" s="5" t="s">
        <v>17</v>
      </c>
      <c r="E7" s="51"/>
      <c r="F7" s="15" t="str">
        <f>IF((E7)="","keine Bewertung möglich",IF((E7)&lt;1000,"HP 7 eingehalten",IF((E7)&gt;=1000,"Gefährlichkeitskriterium HP 7 überschritten")))</f>
        <v>keine Bewertung möglich</v>
      </c>
      <c r="G7" s="5"/>
      <c r="H7" s="16" t="str">
        <f>IF((E7)="","0",IF((E7)&gt;=(1000),IF((E7)&lt;(1000),"1","2"),"1"))</f>
        <v>0</v>
      </c>
    </row>
    <row r="8" spans="1:8" ht="20.25" thickBot="1" x14ac:dyDescent="0.4">
      <c r="A8" s="17">
        <f>IF((E8&gt;=999.5),E8,0)</f>
        <v>0</v>
      </c>
      <c r="B8" s="11" t="s">
        <v>56</v>
      </c>
      <c r="C8" s="14">
        <v>2500</v>
      </c>
      <c r="D8" s="5" t="s">
        <v>17</v>
      </c>
      <c r="E8" s="51"/>
      <c r="F8" s="15" t="str">
        <f>IF((E8)="","keine Bewertung möglich",IF((E8)&lt;2500,IF((E8)&lt;1000,"Berücksichtigungsgrenzwert eingehalten","wird zur Berechnung von HP 14 herangezogen"),"Ökotoxkriterium HP 14 überschritten"))</f>
        <v>keine Bewertung möglich</v>
      </c>
      <c r="G8" s="5"/>
      <c r="H8" s="16" t="str">
        <f>IF((E8)="","0",IF((E8)&gt;=(2500),IF((E8)&lt;(2500),"1","2"),"1"))</f>
        <v>0</v>
      </c>
    </row>
    <row r="9" spans="1:8" ht="15" customHeight="1" x14ac:dyDescent="0.25">
      <c r="A9" s="5"/>
      <c r="B9" s="56" t="s">
        <v>61</v>
      </c>
      <c r="C9" s="57"/>
      <c r="D9" s="57"/>
      <c r="E9" s="57"/>
      <c r="F9" s="57"/>
      <c r="G9" s="57"/>
      <c r="H9" s="16"/>
    </row>
    <row r="10" spans="1:8" x14ac:dyDescent="0.25">
      <c r="A10" s="5"/>
      <c r="B10" s="57"/>
      <c r="C10" s="57"/>
      <c r="D10" s="57"/>
      <c r="E10" s="57"/>
      <c r="F10" s="57"/>
      <c r="G10" s="57"/>
      <c r="H10" s="16"/>
    </row>
    <row r="11" spans="1:8" x14ac:dyDescent="0.25">
      <c r="A11" s="11" t="s">
        <v>80</v>
      </c>
      <c r="B11" s="11"/>
      <c r="C11" s="13"/>
      <c r="D11" s="5"/>
      <c r="E11" s="5"/>
      <c r="F11" s="5"/>
      <c r="G11" s="5"/>
      <c r="H11" s="16"/>
    </row>
    <row r="12" spans="1:8" ht="15.75" thickBot="1" x14ac:dyDescent="0.3">
      <c r="A12" s="11"/>
      <c r="B12" s="5" t="s">
        <v>1</v>
      </c>
      <c r="C12" s="18"/>
      <c r="D12" s="5" t="s">
        <v>74</v>
      </c>
      <c r="E12" s="5"/>
      <c r="F12" s="5"/>
      <c r="G12" s="5"/>
      <c r="H12" s="16"/>
    </row>
    <row r="13" spans="1:8" ht="15.75" thickBot="1" x14ac:dyDescent="0.3">
      <c r="A13" s="11"/>
      <c r="B13" s="11" t="s">
        <v>2</v>
      </c>
      <c r="C13" s="14">
        <v>50</v>
      </c>
      <c r="D13" s="5" t="s">
        <v>3</v>
      </c>
      <c r="E13" s="51"/>
      <c r="F13" s="15" t="str">
        <f>IF((E13)="","keine Bewertung möglich",IF((E13)&lt;50,"HP 15 eingehalten",IF((E13)&gt;=50,"Gefährlichkeitskriterium HP 15 überschritten")))</f>
        <v>keine Bewertung möglich</v>
      </c>
      <c r="G13" s="5"/>
      <c r="H13" s="16" t="str">
        <f>IF((E13)="","0",IF((E13)&gt;=(50),IF((E13)&lt;(50),"1","2"),"1"))</f>
        <v>0</v>
      </c>
    </row>
    <row r="14" spans="1:8" ht="15.75" thickBot="1" x14ac:dyDescent="0.3">
      <c r="A14" s="11"/>
      <c r="B14" s="11" t="s">
        <v>4</v>
      </c>
      <c r="C14" s="19">
        <v>0.2</v>
      </c>
      <c r="D14" s="5" t="s">
        <v>3</v>
      </c>
      <c r="E14" s="53"/>
      <c r="F14" s="15" t="str">
        <f>IF((E14)="","keine Bewertung möglich",IF((E14)&lt;0.2,"HP 15 eingehalten",IF((E14)&gt;=0.2,"Gefährlichkeitskriterium HP 15 überschritten")))</f>
        <v>keine Bewertung möglich</v>
      </c>
      <c r="G14" s="5"/>
      <c r="H14" s="16" t="str">
        <f>IF((E14)="","0",IF((E14)&gt;=(0.2),IF((E14)&lt;(0.2),"1","2"),"1"))</f>
        <v>0</v>
      </c>
    </row>
    <row r="15" spans="1:8" ht="15.75" thickBot="1" x14ac:dyDescent="0.3">
      <c r="A15" s="11"/>
      <c r="B15" s="11" t="s">
        <v>5</v>
      </c>
      <c r="C15" s="14">
        <v>1</v>
      </c>
      <c r="D15" s="5" t="s">
        <v>3</v>
      </c>
      <c r="E15" s="52"/>
      <c r="F15" s="15" t="str">
        <f>IF((E15)="","keine Bewertung möglich",IF((E15)&lt;1,"HP 15 eingehalten",IF((E15)&gt;=1,"Gefährlichkeitskriterium HP 15 überschritten")))</f>
        <v>keine Bewertung möglich</v>
      </c>
      <c r="G15" s="5"/>
      <c r="H15" s="16" t="str">
        <f>IF((E15)="","0",IF((E15)&gt;=(1),IF((E15)&lt;(1),"1","2"),"1"))</f>
        <v>0</v>
      </c>
    </row>
    <row r="16" spans="1:8" ht="15.75" thickBot="1" x14ac:dyDescent="0.3">
      <c r="A16" s="11"/>
      <c r="B16" s="11" t="s">
        <v>6</v>
      </c>
      <c r="C16" s="19">
        <v>0.1</v>
      </c>
      <c r="D16" s="5" t="s">
        <v>3</v>
      </c>
      <c r="E16" s="53"/>
      <c r="F16" s="15" t="str">
        <f>IF((E16)="","keine Bewertung möglich",IF((E16)&lt;0.1,"HP 15 eingehalten",IF((E16)&gt;=0.1,"Gefährlichkeitskriterium HP 15 überschritten")))</f>
        <v>keine Bewertung möglich</v>
      </c>
      <c r="G16" s="5"/>
      <c r="H16" s="16" t="str">
        <f>IF((E16)="","0",IF((E16)&gt;=(0.1),IF((E16)&lt;(0.1),"1","2"),"1"))</f>
        <v>0</v>
      </c>
    </row>
    <row r="17" spans="1:8" ht="15.75" thickBot="1" x14ac:dyDescent="0.3">
      <c r="A17" s="11"/>
      <c r="B17" s="11" t="s">
        <v>7</v>
      </c>
      <c r="C17" s="14">
        <v>5</v>
      </c>
      <c r="D17" s="5" t="s">
        <v>3</v>
      </c>
      <c r="E17" s="52"/>
      <c r="F17" s="15" t="str">
        <f>IF((E17)="","keine Bewertung möglich",IF((E17)&lt;5,"HP 15 eingehalten",IF((E17)&gt;=5,"Gefährlichkeitskriterium HP 15 überschritten")))</f>
        <v>keine Bewertung möglich</v>
      </c>
      <c r="G17" s="5"/>
      <c r="H17" s="16" t="str">
        <f>IF((E17)="","0",IF((E17)&gt;=(5),IF((E17)&lt;(5),"1","2"),"1"))</f>
        <v>0</v>
      </c>
    </row>
    <row r="18" spans="1:8" ht="15.75" thickBot="1" x14ac:dyDescent="0.3">
      <c r="A18" s="11"/>
      <c r="B18" s="11" t="s">
        <v>8</v>
      </c>
      <c r="C18" s="14">
        <v>1</v>
      </c>
      <c r="D18" s="5" t="s">
        <v>3</v>
      </c>
      <c r="E18" s="52"/>
      <c r="F18" s="15" t="str">
        <f>IF((E18)="","keine Bewertung möglich",IF((E18)&lt;1,"HP 15 eingehalten",IF((E18)&gt;=1,"Gefährlichkeitskriterium HP 15 überschritten")))</f>
        <v>keine Bewertung möglich</v>
      </c>
      <c r="G18" s="5"/>
      <c r="H18" s="16" t="str">
        <f>IF((E18)="","0",IF((E18)&gt;=(1),IF((E18)&lt;(1),"1","2"),"1"))</f>
        <v>0</v>
      </c>
    </row>
    <row r="19" spans="1:8" ht="15.75" thickBot="1" x14ac:dyDescent="0.3">
      <c r="A19" s="11"/>
      <c r="B19" s="11" t="s">
        <v>9</v>
      </c>
      <c r="C19" s="20">
        <v>0.02</v>
      </c>
      <c r="D19" s="5" t="s">
        <v>3</v>
      </c>
      <c r="E19" s="54"/>
      <c r="F19" s="15" t="str">
        <f>IF((E19)="","keine Bewertung möglich",IF((E19)&lt;0.02,"HP 15 eingehalten",IF((E19)&gt;=0.02,"Gefährlichkeitskriterium HP 15 überschritten")))</f>
        <v>keine Bewertung möglich</v>
      </c>
      <c r="G19" s="5"/>
      <c r="H19" s="16" t="str">
        <f>IF((E19)="","0",IF((E19)&gt;=(0.02),IF((E19)&lt;(0.02),"1","2"),"1"))</f>
        <v>0</v>
      </c>
    </row>
    <row r="20" spans="1:8" ht="15.75" thickBot="1" x14ac:dyDescent="0.3">
      <c r="A20" s="11"/>
      <c r="B20" s="11" t="s">
        <v>10</v>
      </c>
      <c r="C20" s="14">
        <v>5</v>
      </c>
      <c r="D20" s="5" t="s">
        <v>3</v>
      </c>
      <c r="E20" s="52"/>
      <c r="F20" s="15" t="str">
        <f>IF((E20)="","keine Bewertung möglich",IF((E20)&lt;5,"HP 15 eingehalten",IF((E20)&gt;=5,"Gefährlichkeitskriterium HP 15 überschritten")))</f>
        <v>keine Bewertung möglich</v>
      </c>
      <c r="G20" s="5"/>
      <c r="H20" s="16" t="str">
        <f>IF((E20)="","0",IF((E20)&gt;=(5),IF((E20)&lt;(5),"1","2"),"1"))</f>
        <v>0</v>
      </c>
    </row>
    <row r="21" spans="1:8" ht="15.75" thickBot="1" x14ac:dyDescent="0.3">
      <c r="A21" s="5"/>
      <c r="B21" s="11" t="s">
        <v>11</v>
      </c>
      <c r="C21" s="19">
        <v>0.5</v>
      </c>
      <c r="D21" s="5" t="s">
        <v>3</v>
      </c>
      <c r="E21" s="53"/>
      <c r="F21" s="15" t="str">
        <f>IF((E21)="","keine Bewertung möglich",IF((E21)&lt;0.5,"HP 15 eingehalten",IF((E21)&gt;=0.5,"Gefährlichkeitskriterium HP 15 überschritten")))</f>
        <v>keine Bewertung möglich</v>
      </c>
      <c r="G21" s="5"/>
      <c r="H21" s="16" t="str">
        <f>IF((E21)="","0",IF((E21)&gt;=(0.5),IF((E21)&lt;(0.5),"1","2"),"1"))</f>
        <v>0</v>
      </c>
    </row>
    <row r="22" spans="1:8" ht="15.75" thickBot="1" x14ac:dyDescent="0.3">
      <c r="A22" s="5"/>
      <c r="B22" s="11" t="s">
        <v>12</v>
      </c>
      <c r="C22" s="14">
        <v>10</v>
      </c>
      <c r="D22" s="5" t="s">
        <v>3</v>
      </c>
      <c r="E22" s="51"/>
      <c r="F22" s="15" t="str">
        <f>IF((E22)="","keine Bewertung möglich",IF((E22)&lt;9.5,"HP 15 eingehalten",IF((E22)&gt;=9.5,"Gefährlichkeitskriterium HP 15 überschritten")))</f>
        <v>keine Bewertung möglich</v>
      </c>
      <c r="G22" s="5"/>
      <c r="H22" s="16" t="str">
        <f>IF((E22)="","0",IF((E22)&gt;=(9.5),IF((E22)&lt;(9.5),"1","2"),"1"))</f>
        <v>0</v>
      </c>
    </row>
    <row r="23" spans="1:8" ht="15.75" thickBot="1" x14ac:dyDescent="0.3">
      <c r="A23" s="5"/>
      <c r="B23" s="11" t="s">
        <v>13</v>
      </c>
      <c r="C23" s="14">
        <v>1</v>
      </c>
      <c r="D23" s="5" t="s">
        <v>3</v>
      </c>
      <c r="E23" s="52"/>
      <c r="F23" s="15" t="str">
        <f>IF((E23)="","keine Bewertung möglich",IF((E23)&lt;1,"HP 15 eingehalten",IF((E23)&gt;=1,"Gefährlichkeitskriterium HP 15 überschritten")))</f>
        <v>keine Bewertung möglich</v>
      </c>
      <c r="G23" s="5"/>
      <c r="H23" s="16" t="str">
        <f>IF((E23)="","0",IF((E23)&gt;=(1),IF((E23)&lt;(1),"1","2"),"1"))</f>
        <v>0</v>
      </c>
    </row>
    <row r="24" spans="1:8" ht="15.75" thickBot="1" x14ac:dyDescent="0.3">
      <c r="A24" s="5"/>
      <c r="B24" s="11" t="s">
        <v>14</v>
      </c>
      <c r="C24" s="14">
        <v>1</v>
      </c>
      <c r="D24" s="5" t="s">
        <v>3</v>
      </c>
      <c r="E24" s="52"/>
      <c r="F24" s="15" t="str">
        <f>IF((E24)="","keine Bewertung möglich",IF((E24)&lt;1,"HP 15 eingehalten",IF((E24)&gt;=1,"Gefährlichkeitskriterium HP 15 überschritten")))</f>
        <v>keine Bewertung möglich</v>
      </c>
      <c r="G24" s="5"/>
      <c r="H24" s="16" t="str">
        <f>IF((E24)="","0",IF((E24)&gt;=(1),IF((E24)&lt;(1),"1","2"),"1"))</f>
        <v>0</v>
      </c>
    </row>
    <row r="25" spans="1:8" ht="15.75" thickBot="1" x14ac:dyDescent="0.3">
      <c r="A25" s="5"/>
      <c r="B25" s="11" t="s">
        <v>15</v>
      </c>
      <c r="C25" s="20">
        <v>7.0000000000000007E-2</v>
      </c>
      <c r="D25" s="5" t="s">
        <v>3</v>
      </c>
      <c r="E25" s="54"/>
      <c r="F25" s="15" t="str">
        <f>IF((E25)="","keine Bewertung möglich",IF((E25)&lt;0.07,"HP 15 eingehalten",IF((E25)&gt;=0.07,"Gefährlichkeitskriterium HP 15 überschritten")))</f>
        <v>keine Bewertung möglich</v>
      </c>
      <c r="G25" s="5"/>
      <c r="H25" s="16" t="str">
        <f>IF((E25)="","0",IF((E25)&gt;=(0.07),IF((E25)&lt;(0.07),"1","2"),"1"))</f>
        <v>0</v>
      </c>
    </row>
    <row r="26" spans="1:8" ht="15.75" thickBot="1" x14ac:dyDescent="0.3">
      <c r="A26" s="5"/>
      <c r="B26" s="11" t="s">
        <v>16</v>
      </c>
      <c r="C26" s="20">
        <v>0.05</v>
      </c>
      <c r="D26" s="5" t="s">
        <v>3</v>
      </c>
      <c r="E26" s="53"/>
      <c r="F26" s="15" t="str">
        <f>IF((E26)="","keine Bewertung möglich",IF((E26)&lt;0.05,"HP 15 eingehalten",IF((E26)&gt;=0.05,"Gefährlichkeitskriterium HP 15 überschritten")))</f>
        <v>keine Bewertung möglich</v>
      </c>
      <c r="G26" s="5"/>
      <c r="H26" s="16" t="str">
        <f>IF((E26)="","0",IF((E26)&gt;=(0.05),IF((E26)&lt;(0.05),"1","2"),"1"))</f>
        <v>0</v>
      </c>
    </row>
    <row r="27" spans="1:8" x14ac:dyDescent="0.25">
      <c r="A27" s="5"/>
      <c r="B27" s="11"/>
      <c r="C27" s="20"/>
      <c r="D27" s="5"/>
      <c r="E27" s="5"/>
      <c r="F27" s="5"/>
      <c r="G27" s="5"/>
      <c r="H27" s="16"/>
    </row>
    <row r="28" spans="1:8" x14ac:dyDescent="0.25">
      <c r="A28" s="11"/>
      <c r="B28" s="11"/>
      <c r="C28" s="13"/>
      <c r="D28" s="11"/>
      <c r="E28" s="5"/>
      <c r="F28" s="5"/>
      <c r="G28" s="5"/>
      <c r="H28" s="16"/>
    </row>
    <row r="29" spans="1:8" ht="15" customHeight="1" x14ac:dyDescent="0.25">
      <c r="A29" s="11" t="s">
        <v>62</v>
      </c>
      <c r="B29" s="11"/>
      <c r="C29" s="13"/>
      <c r="D29" s="11"/>
      <c r="E29" s="5"/>
      <c r="F29" s="5"/>
      <c r="G29" s="5"/>
      <c r="H29" s="16"/>
    </row>
    <row r="30" spans="1:8" ht="29.25" customHeight="1" x14ac:dyDescent="0.25">
      <c r="A30" s="11"/>
      <c r="B30" s="21" t="s">
        <v>18</v>
      </c>
      <c r="C30" s="18"/>
      <c r="D30" s="5"/>
      <c r="E30" s="5"/>
      <c r="F30" s="22"/>
      <c r="G30" s="23" t="s">
        <v>50</v>
      </c>
      <c r="H30" s="16"/>
    </row>
    <row r="31" spans="1:8" ht="15.75" thickBot="1" x14ac:dyDescent="0.3">
      <c r="A31" s="11"/>
      <c r="B31" s="11"/>
      <c r="C31" s="13"/>
      <c r="D31" s="5" t="s">
        <v>74</v>
      </c>
      <c r="E31" s="5"/>
      <c r="F31" s="5"/>
      <c r="G31" s="24" t="s">
        <v>51</v>
      </c>
      <c r="H31" s="16"/>
    </row>
    <row r="32" spans="1:8" ht="15.75" thickBot="1" x14ac:dyDescent="0.3">
      <c r="A32" s="11"/>
      <c r="B32" s="11" t="s">
        <v>15</v>
      </c>
      <c r="C32" s="14">
        <v>10000</v>
      </c>
      <c r="D32" s="5" t="s">
        <v>17</v>
      </c>
      <c r="E32" s="51"/>
      <c r="F32" s="15" t="str">
        <f>IF((E32)="","keine Bewertung möglich",IF((E32)&lt;10000,"HP 7 eingehalten",IF((E32)&gt;=10000,"Gefährlichkeitskriterium HP 7 überschritten")))</f>
        <v>keine Bewertung möglich</v>
      </c>
      <c r="G32" s="5" t="s">
        <v>43</v>
      </c>
      <c r="H32" s="16" t="str">
        <f>IF((E32)="","0",IF((E32)&gt;=(10000),IF((E32)&lt;(10000),"1","2"),"1"))</f>
        <v>0</v>
      </c>
    </row>
    <row r="33" spans="1:8" ht="15.75" thickBot="1" x14ac:dyDescent="0.3">
      <c r="A33" s="11"/>
      <c r="B33" s="11" t="s">
        <v>4</v>
      </c>
      <c r="C33" s="14">
        <v>1000</v>
      </c>
      <c r="D33" s="5" t="s">
        <v>17</v>
      </c>
      <c r="E33" s="51"/>
      <c r="F33" s="25" t="str">
        <f>IF((E33)="","keine Bewertung möglich",IF((E33)&lt;1000,"HP 7 eingehalten",IF((E33)&gt;=1000,"Gefährlichkeitskriterium HP 7 überschritten")))</f>
        <v>keine Bewertung möglich</v>
      </c>
      <c r="G33" s="5" t="s">
        <v>44</v>
      </c>
      <c r="H33" s="16" t="str">
        <f>IF((E33)="","0",IF((E33)&gt;=(1000),IF((E33)&lt;(1000),"1","2"),"1"))</f>
        <v>0</v>
      </c>
    </row>
    <row r="34" spans="1:8" ht="15.75" thickBot="1" x14ac:dyDescent="0.3">
      <c r="A34" s="11"/>
      <c r="B34" s="11" t="s">
        <v>19</v>
      </c>
      <c r="C34" s="14">
        <v>1000</v>
      </c>
      <c r="D34" s="5" t="s">
        <v>17</v>
      </c>
      <c r="E34" s="51"/>
      <c r="F34" s="15" t="str">
        <f>IF((E34)="","keine Bewertung möglich",IF((E34)&lt;1000,"HP 7 eingehalten",IF((E34)&gt;=1000,"Gefährlichkeitskriterium HP 7 überschritten")))</f>
        <v>keine Bewertung möglich</v>
      </c>
      <c r="G34" s="5" t="s">
        <v>45</v>
      </c>
      <c r="H34" s="16" t="str">
        <f>IF((E34)="","0",IF((E34)&gt;=(1000),IF((E34)&lt;(1000),"1","2"),"1"))</f>
        <v>0</v>
      </c>
    </row>
    <row r="35" spans="1:8" ht="15.75" thickBot="1" x14ac:dyDescent="0.3">
      <c r="A35" s="26">
        <f>IF((E35&gt;=999.5),E35,0)</f>
        <v>0</v>
      </c>
      <c r="B35" s="11" t="s">
        <v>5</v>
      </c>
      <c r="C35" s="14">
        <v>2500</v>
      </c>
      <c r="D35" s="5" t="s">
        <v>17</v>
      </c>
      <c r="E35" s="51"/>
      <c r="F35" s="15" t="str">
        <f>IF((E35)="","keine Bewertung möglich",IF((E35)&lt;2500,IF((E35)&lt;1000,"Berücksichtigungsgrenzwert eingehalten","wird zur Berechnung von HP 14 herangezogen"),"Ökotoxkriterium HP 14 überschritten"))</f>
        <v>keine Bewertung möglich</v>
      </c>
      <c r="G35" s="5" t="s">
        <v>46</v>
      </c>
      <c r="H35" s="16" t="str">
        <f>IF((E35)="","0",IF((E35)&gt;=(2500),IF((E35)&lt;(2500),"1","2"),"1"))</f>
        <v>0</v>
      </c>
    </row>
    <row r="36" spans="1:8" ht="15.75" thickBot="1" x14ac:dyDescent="0.3">
      <c r="A36" s="26"/>
      <c r="B36" s="11" t="s">
        <v>6</v>
      </c>
      <c r="C36" s="14">
        <v>1000</v>
      </c>
      <c r="D36" s="5" t="s">
        <v>17</v>
      </c>
      <c r="E36" s="51"/>
      <c r="F36" s="15" t="str">
        <f>IF((E36)="","keine Bewertung möglich",IF((E36)&lt;1000,"HP 7 eingehalten",IF((E36)&gt;=1000,"Gefährlichkeitskriterium HP 7 überschritten")))</f>
        <v>keine Bewertung möglich</v>
      </c>
      <c r="G36" s="5" t="s">
        <v>49</v>
      </c>
      <c r="H36" s="16" t="str">
        <f>IF((E36)="","0",IF((E36)&gt;=(1000),IF((E36)&lt;(1000),"1","2"),"1"))</f>
        <v>0</v>
      </c>
    </row>
    <row r="37" spans="1:8" ht="15.75" thickBot="1" x14ac:dyDescent="0.3">
      <c r="A37" s="26"/>
      <c r="B37" s="11" t="s">
        <v>20</v>
      </c>
      <c r="C37" s="14">
        <v>1000</v>
      </c>
      <c r="D37" s="5" t="s">
        <v>17</v>
      </c>
      <c r="E37" s="51"/>
      <c r="F37" s="15" t="str">
        <f>IF((E37)="","keine Bewertung möglich",IF((E37)&lt;1000,"HP 7 eingehalten",IF((E37)&gt;=1000,"Gefährlichkeitskriterium HP 7 überschritten")))</f>
        <v>keine Bewertung möglich</v>
      </c>
      <c r="G37" s="5" t="s">
        <v>47</v>
      </c>
      <c r="H37" s="16" t="str">
        <f>IF((E37)="","0",IF((E37)&gt;=(1000),IF((E37)&lt;(1000),"1","2"),"1"))</f>
        <v>0</v>
      </c>
    </row>
    <row r="38" spans="1:8" ht="15.75" thickBot="1" x14ac:dyDescent="0.3">
      <c r="A38" s="26"/>
      <c r="B38" s="11" t="s">
        <v>21</v>
      </c>
      <c r="C38" s="14">
        <v>1000</v>
      </c>
      <c r="D38" s="5" t="s">
        <v>17</v>
      </c>
      <c r="E38" s="51"/>
      <c r="F38" s="15" t="str">
        <f>IF((E38)="","keine Bewertung möglich",IF((E38)&lt;1000,"HP 7 eingehalten",IF((E38)&gt;=1000,"Gefährlichkeitskriterium HP 7 überschritten")))</f>
        <v>keine Bewertung möglich</v>
      </c>
      <c r="G38" s="5" t="s">
        <v>45</v>
      </c>
      <c r="H38" s="16" t="str">
        <f>IF((E38)="","0",IF((E38)&gt;=(1000),IF((E38)&lt;(1000),"1","2"),"1"))</f>
        <v>0</v>
      </c>
    </row>
    <row r="39" spans="1:8" ht="15.75" thickBot="1" x14ac:dyDescent="0.3">
      <c r="A39" s="26">
        <f>IF((E39&gt;=999.5),E39,0)</f>
        <v>0</v>
      </c>
      <c r="B39" s="11" t="s">
        <v>7</v>
      </c>
      <c r="C39" s="14">
        <v>2500</v>
      </c>
      <c r="D39" s="5" t="s">
        <v>17</v>
      </c>
      <c r="E39" s="51"/>
      <c r="F39" s="15" t="str">
        <f>IF((E39)="","keine Bewertung möglich",IF((E39)&lt;2500,IF((E39)&lt;1000,"Berücksichtigungsgrenzwert eingehalten","wird zur Berechnung von HP 14 herangezogen"),"Ökotoxkriterium HP 14 überschritten"))</f>
        <v>keine Bewertung möglich</v>
      </c>
      <c r="G39" s="5" t="s">
        <v>46</v>
      </c>
      <c r="H39" s="16" t="str">
        <f>IF((E39)="","0",IF((E39)&gt;=(2500),IF((E39)&lt;(2500),"1","2"),"1"))</f>
        <v>0</v>
      </c>
    </row>
    <row r="40" spans="1:8" ht="15.75" thickBot="1" x14ac:dyDescent="0.3">
      <c r="A40" s="26"/>
      <c r="B40" s="11" t="s">
        <v>8</v>
      </c>
      <c r="C40" s="14">
        <v>1000</v>
      </c>
      <c r="D40" s="5" t="s">
        <v>17</v>
      </c>
      <c r="E40" s="51"/>
      <c r="F40" s="15" t="str">
        <f>IF((E40)="","keine Bewertung möglich",IF((E40)&lt;1000,"HP 7 eingehalten",IF((E40)&gt;=1000,"Gefährlichkeitskriterium HP 7 überschritten")))</f>
        <v>keine Bewertung möglich</v>
      </c>
      <c r="G40" s="5" t="s">
        <v>48</v>
      </c>
      <c r="H40" s="16" t="str">
        <f>IF((E40)="","0",IF((E40)&gt;=(1000),IF((E40)&lt;(1000),"1","2"),"1"))</f>
        <v>0</v>
      </c>
    </row>
    <row r="41" spans="1:8" ht="15.75" thickBot="1" x14ac:dyDescent="0.3">
      <c r="A41" s="26">
        <f>IF((E41&gt;=999.5),E41,0)</f>
        <v>0</v>
      </c>
      <c r="B41" s="11" t="s">
        <v>22</v>
      </c>
      <c r="C41" s="14">
        <v>2500</v>
      </c>
      <c r="D41" s="5" t="s">
        <v>17</v>
      </c>
      <c r="E41" s="51"/>
      <c r="F41" s="15" t="str">
        <f>IF((E41)="","keine Bewertung möglich",IF((E41)&lt;2500,IF((E41)&lt;1000,"Berücksichtigungsgrenzwert eingehalten","wird zur Berechnung von HP 14 herangezogen"),"Ökotoxkriterium HP 14 überschritten"))</f>
        <v>keine Bewertung möglich</v>
      </c>
      <c r="G41" s="5" t="s">
        <v>46</v>
      </c>
      <c r="H41" s="16" t="str">
        <f>IF((E41)="","0",IF((E41)&gt;=(2500),IF((E41)&lt;(2500),"1","2"),"1"))</f>
        <v>0</v>
      </c>
    </row>
    <row r="42" spans="1:8" ht="15.75" thickBot="1" x14ac:dyDescent="0.3">
      <c r="A42" s="26">
        <f>IF((E42&gt;=999.5),E42,0)</f>
        <v>0</v>
      </c>
      <c r="B42" s="11" t="s">
        <v>16</v>
      </c>
      <c r="C42" s="14">
        <v>2500</v>
      </c>
      <c r="D42" s="5" t="s">
        <v>17</v>
      </c>
      <c r="E42" s="51"/>
      <c r="F42" s="15" t="str">
        <f>IF((E42)="","keine Bewertung möglich",IF((E42)&lt;2500,IF((E42)&lt;1000,"Berücksichtigungsgrenzwert eingehalten","wird zur Berechnung von HP 14 herangezogen"),"Ökotoxkriterium HP 14 überschritten"))</f>
        <v>keine Bewertung möglich</v>
      </c>
      <c r="G42" s="5" t="s">
        <v>46</v>
      </c>
      <c r="H42" s="16" t="str">
        <f>IF((E42)="","0",IF((E42)&gt;=2500,IF((E42)&lt;2500,"1","2"),"1"))</f>
        <v>0</v>
      </c>
    </row>
    <row r="43" spans="1:8" ht="15.75" thickBot="1" x14ac:dyDescent="0.3">
      <c r="A43" s="26"/>
      <c r="B43" s="11" t="s">
        <v>23</v>
      </c>
      <c r="C43" s="14">
        <v>1000</v>
      </c>
      <c r="D43" s="5" t="s">
        <v>17</v>
      </c>
      <c r="E43" s="51"/>
      <c r="F43" s="15" t="str">
        <f>IF((E43)="","keine Bewertung möglich",IF((E43)&lt;1000,"HP 5 und HP 11 eingehalten",IF((E43)&gt;=1000,"Gefährlichkeitskriterien überschritten")))</f>
        <v>keine Bewertung möglich</v>
      </c>
      <c r="G43" s="5" t="s">
        <v>49</v>
      </c>
      <c r="H43" s="16" t="str">
        <f>IF((E43)="","0",IF((E43)&gt;=(1000),IF((E43)&lt;(1000),"1","2"),"1"))</f>
        <v>0</v>
      </c>
    </row>
    <row r="44" spans="1:8" ht="15.75" thickBot="1" x14ac:dyDescent="0.3">
      <c r="A44" s="26">
        <f>IF((E44&gt;=999.5),E44,0)</f>
        <v>0</v>
      </c>
      <c r="B44" s="11" t="s">
        <v>10</v>
      </c>
      <c r="C44" s="14">
        <v>2500</v>
      </c>
      <c r="D44" s="5" t="s">
        <v>17</v>
      </c>
      <c r="E44" s="51"/>
      <c r="F44" s="15" t="str">
        <f>IF((E44)="","keine Bewertung möglich",IF((E44)&lt;2500,IF((E44)&lt;1000,"Berücksichtigungsgrenzwert eingehalten","wird zur Berechnung von HP 14 herangezogen"),"Ökotoxkriterium HP 14 überschritten"))</f>
        <v>keine Bewertung möglich</v>
      </c>
      <c r="G44" s="5" t="s">
        <v>46</v>
      </c>
      <c r="H44" s="16" t="str">
        <f>IF((E44)="","0",IF((E44)&gt;=2500,IF((E44)&lt;(2500),"1","2"),"1"))</f>
        <v>0</v>
      </c>
    </row>
    <row r="45" spans="1:8" ht="15.75" thickBot="1" x14ac:dyDescent="0.3">
      <c r="A45" s="26">
        <f>(A8+A35+A39+A41+A42+A44)/10000</f>
        <v>0</v>
      </c>
      <c r="B45" s="27" t="s">
        <v>40</v>
      </c>
      <c r="C45" s="28">
        <v>0.25</v>
      </c>
      <c r="D45" s="28" t="s">
        <v>37</v>
      </c>
      <c r="E45" s="29">
        <f>A45</f>
        <v>0</v>
      </c>
      <c r="F45" s="15" t="str">
        <f>IF((A45)=0,"keine Bewertung möglich",IF((E45)&lt;0.25,IF((A45)=0,"keine Bewertung möglich","Ökotoxkriterium HP 14 eingehalten"),"Ökotoxkriterium HP 14 überschritten"))</f>
        <v>keine Bewertung möglich</v>
      </c>
      <c r="G45" s="13" t="s">
        <v>41</v>
      </c>
      <c r="H45" s="16" t="str">
        <f>IF((E45)="0,00","0",IF((E45)&gt;=0.25,IF((E45)&lt;0.25,"1","2"),"0"))</f>
        <v>0</v>
      </c>
    </row>
    <row r="46" spans="1:8" ht="15.75" thickBot="1" x14ac:dyDescent="0.3">
      <c r="A46" s="26"/>
      <c r="B46" s="27"/>
      <c r="C46" s="28"/>
      <c r="D46" s="28"/>
      <c r="E46" s="30"/>
      <c r="F46" s="28"/>
      <c r="G46" s="13"/>
      <c r="H46" s="16"/>
    </row>
    <row r="47" spans="1:8" ht="15.75" thickBot="1" x14ac:dyDescent="0.3">
      <c r="A47" s="11" t="s">
        <v>63</v>
      </c>
      <c r="B47" s="11"/>
      <c r="C47" s="14">
        <v>80</v>
      </c>
      <c r="D47" s="19" t="s">
        <v>17</v>
      </c>
      <c r="E47" s="51"/>
      <c r="F47" s="15" t="str">
        <f>IF((E47)="","keine Bewertung möglich",IF((E47)&lt;80,"nicht gefährlicher Abfall",IF((E47)&gt;=80,"gefährlicher Abfall")))</f>
        <v>keine Bewertung möglich</v>
      </c>
      <c r="G47" s="13"/>
      <c r="H47" s="16" t="str">
        <f>IF((E47)="","0",IF((E47)&gt;=80,IF((E47)&lt;80,"1","2"),"1"))</f>
        <v>0</v>
      </c>
    </row>
    <row r="48" spans="1:8" x14ac:dyDescent="0.25">
      <c r="A48" s="26"/>
      <c r="B48" s="31" t="s">
        <v>64</v>
      </c>
      <c r="C48" s="28"/>
      <c r="D48" s="28"/>
      <c r="E48" s="30"/>
      <c r="F48" s="28"/>
      <c r="G48" s="13"/>
      <c r="H48" s="16"/>
    </row>
    <row r="49" spans="1:18" x14ac:dyDescent="0.25">
      <c r="A49" s="26"/>
      <c r="B49" s="31" t="s">
        <v>65</v>
      </c>
      <c r="C49" s="28"/>
      <c r="D49" s="28"/>
      <c r="E49" s="30"/>
      <c r="F49" s="28"/>
      <c r="G49" s="13"/>
      <c r="H49" s="16"/>
    </row>
    <row r="50" spans="1:18" x14ac:dyDescent="0.25">
      <c r="A50" s="26"/>
      <c r="B50" s="31" t="s">
        <v>66</v>
      </c>
      <c r="C50" s="28"/>
      <c r="D50" s="28"/>
      <c r="E50" s="30"/>
      <c r="F50" s="28"/>
      <c r="G50" s="13"/>
      <c r="H50" s="16"/>
    </row>
    <row r="51" spans="1:18" x14ac:dyDescent="0.25">
      <c r="A51" s="5"/>
      <c r="B51" s="32"/>
      <c r="C51" s="13"/>
      <c r="D51" s="11"/>
      <c r="E51" s="5"/>
      <c r="F51" s="5"/>
      <c r="G51" s="13"/>
      <c r="H51" s="16"/>
      <c r="R51" s="2"/>
    </row>
    <row r="52" spans="1:18" x14ac:dyDescent="0.25">
      <c r="A52" s="11" t="s">
        <v>70</v>
      </c>
      <c r="B52" s="32"/>
      <c r="C52" s="13"/>
      <c r="D52" s="11"/>
      <c r="E52" s="5"/>
      <c r="F52" s="5"/>
      <c r="G52" s="13"/>
      <c r="H52" s="16"/>
      <c r="R52" s="2"/>
    </row>
    <row r="53" spans="1:18" x14ac:dyDescent="0.25">
      <c r="A53" s="11"/>
      <c r="B53" s="32"/>
      <c r="C53" s="13"/>
      <c r="D53" s="11"/>
      <c r="E53" s="5"/>
      <c r="F53" s="5"/>
      <c r="G53" s="13"/>
      <c r="H53" s="16"/>
      <c r="R53" s="2"/>
    </row>
    <row r="54" spans="1:18" x14ac:dyDescent="0.25">
      <c r="A54" s="11" t="s">
        <v>69</v>
      </c>
      <c r="B54" s="32"/>
      <c r="C54" s="13"/>
      <c r="D54" s="11"/>
      <c r="E54" s="5"/>
      <c r="F54" s="5"/>
      <c r="G54" s="13"/>
      <c r="H54" s="16"/>
      <c r="R54" s="2"/>
    </row>
    <row r="55" spans="1:18" ht="15.75" x14ac:dyDescent="0.25">
      <c r="A55" s="5"/>
      <c r="B55" s="5"/>
      <c r="C55" s="6"/>
      <c r="D55" s="13"/>
      <c r="E55" s="7"/>
      <c r="F55" s="8"/>
      <c r="G55" s="18"/>
      <c r="H55" s="16"/>
    </row>
    <row r="56" spans="1:18" ht="15.75" thickBot="1" x14ac:dyDescent="0.3">
      <c r="A56" s="5"/>
      <c r="B56" s="5" t="s">
        <v>24</v>
      </c>
      <c r="C56" s="33"/>
      <c r="D56" s="5" t="s">
        <v>74</v>
      </c>
      <c r="E56" s="5"/>
      <c r="F56" s="5"/>
      <c r="G56" s="5"/>
      <c r="H56" s="16"/>
    </row>
    <row r="57" spans="1:18" ht="15.75" thickBot="1" x14ac:dyDescent="0.3">
      <c r="A57" s="5"/>
      <c r="B57" s="34" t="s">
        <v>67</v>
      </c>
      <c r="C57" s="35">
        <v>5</v>
      </c>
      <c r="D57" s="36" t="s">
        <v>75</v>
      </c>
      <c r="E57" s="51"/>
      <c r="F57" s="15" t="str">
        <f>IF((E57)="","keine Bewertung möglich",IF((E57)&lt;5,"kein POP-Abfall",IF((E57)&gt;=G575,"gefährlicher Abfall nach EU-POP-Verordnung")))</f>
        <v>keine Bewertung möglich</v>
      </c>
      <c r="G57" s="5"/>
      <c r="H57" s="16" t="str">
        <f>IF((E57)="","0",IF((E57)&gt;=5,IF((E57)&lt;5,"1","2"),"1"))</f>
        <v>0</v>
      </c>
    </row>
    <row r="58" spans="1:18" ht="15.75" thickBot="1" x14ac:dyDescent="0.3">
      <c r="A58" s="5"/>
      <c r="B58" s="34" t="s">
        <v>68</v>
      </c>
      <c r="C58" s="37">
        <v>50</v>
      </c>
      <c r="D58" s="5" t="s">
        <v>17</v>
      </c>
      <c r="E58" s="51"/>
      <c r="F58" s="15" t="str">
        <f t="shared" ref="F58:F71" si="0">IF((E58)="","keine Bewertung möglich",IF((E58)&lt;50,"kein POP-Abfall",IF((E58)&gt;=50,"gefährlicher Abfall nach EU-POP-Verordnung")))</f>
        <v>keine Bewertung möglich</v>
      </c>
      <c r="G58" s="5"/>
      <c r="H58" s="16" t="str">
        <f t="shared" ref="H58:H71" si="1">IF((E58)="","0",IF((E58)&gt;=(50),IF((E58)&lt;(50),"1","2"),"1"))</f>
        <v>0</v>
      </c>
    </row>
    <row r="59" spans="1:18" ht="15.75" thickBot="1" x14ac:dyDescent="0.3">
      <c r="A59" s="5"/>
      <c r="B59" s="34" t="s">
        <v>25</v>
      </c>
      <c r="C59" s="37">
        <v>50</v>
      </c>
      <c r="D59" s="5" t="s">
        <v>17</v>
      </c>
      <c r="E59" s="51"/>
      <c r="F59" s="15" t="str">
        <f t="shared" si="0"/>
        <v>keine Bewertung möglich</v>
      </c>
      <c r="G59" s="5"/>
      <c r="H59" s="16" t="str">
        <f t="shared" si="1"/>
        <v>0</v>
      </c>
    </row>
    <row r="60" spans="1:18" ht="30.75" thickBot="1" x14ac:dyDescent="0.3">
      <c r="A60" s="5"/>
      <c r="B60" s="34" t="s">
        <v>52</v>
      </c>
      <c r="C60" s="38">
        <v>50</v>
      </c>
      <c r="D60" s="39" t="s">
        <v>17</v>
      </c>
      <c r="E60" s="51"/>
      <c r="F60" s="15" t="str">
        <f t="shared" si="0"/>
        <v>keine Bewertung möglich</v>
      </c>
      <c r="G60" s="5"/>
      <c r="H60" s="16" t="str">
        <f t="shared" si="1"/>
        <v>0</v>
      </c>
    </row>
    <row r="61" spans="1:18" ht="15.75" thickBot="1" x14ac:dyDescent="0.3">
      <c r="A61" s="5"/>
      <c r="B61" s="34" t="s">
        <v>26</v>
      </c>
      <c r="C61" s="37">
        <v>50</v>
      </c>
      <c r="D61" s="5" t="s">
        <v>17</v>
      </c>
      <c r="E61" s="51"/>
      <c r="F61" s="15" t="str">
        <f t="shared" si="0"/>
        <v>keine Bewertung möglich</v>
      </c>
      <c r="G61" s="5"/>
      <c r="H61" s="16" t="str">
        <f t="shared" si="1"/>
        <v>0</v>
      </c>
    </row>
    <row r="62" spans="1:18" ht="15.75" thickBot="1" x14ac:dyDescent="0.3">
      <c r="A62" s="5"/>
      <c r="B62" s="34" t="s">
        <v>27</v>
      </c>
      <c r="C62" s="37">
        <v>50</v>
      </c>
      <c r="D62" s="5" t="s">
        <v>17</v>
      </c>
      <c r="E62" s="51"/>
      <c r="F62" s="15" t="str">
        <f t="shared" si="0"/>
        <v>keine Bewertung möglich</v>
      </c>
      <c r="G62" s="5"/>
      <c r="H62" s="16" t="str">
        <f t="shared" si="1"/>
        <v>0</v>
      </c>
    </row>
    <row r="63" spans="1:18" ht="15.75" thickBot="1" x14ac:dyDescent="0.3">
      <c r="A63" s="5"/>
      <c r="B63" s="34" t="s">
        <v>28</v>
      </c>
      <c r="C63" s="37">
        <v>50</v>
      </c>
      <c r="D63" s="5" t="s">
        <v>17</v>
      </c>
      <c r="E63" s="51"/>
      <c r="F63" s="15" t="str">
        <f t="shared" si="0"/>
        <v>keine Bewertung möglich</v>
      </c>
      <c r="G63" s="5"/>
      <c r="H63" s="16" t="str">
        <f t="shared" si="1"/>
        <v>0</v>
      </c>
    </row>
    <row r="64" spans="1:18" ht="15.75" thickBot="1" x14ac:dyDescent="0.3">
      <c r="A64" s="5"/>
      <c r="B64" s="34" t="s">
        <v>29</v>
      </c>
      <c r="C64" s="37">
        <v>50</v>
      </c>
      <c r="D64" s="5" t="s">
        <v>17</v>
      </c>
      <c r="E64" s="51"/>
      <c r="F64" s="15" t="str">
        <f t="shared" si="0"/>
        <v>keine Bewertung möglich</v>
      </c>
      <c r="G64" s="5"/>
      <c r="H64" s="16" t="str">
        <f t="shared" si="1"/>
        <v>0</v>
      </c>
    </row>
    <row r="65" spans="1:8" ht="15.75" thickBot="1" x14ac:dyDescent="0.3">
      <c r="A65" s="5"/>
      <c r="B65" s="34" t="s">
        <v>30</v>
      </c>
      <c r="C65" s="37">
        <v>50</v>
      </c>
      <c r="D65" s="5" t="s">
        <v>17</v>
      </c>
      <c r="E65" s="51"/>
      <c r="F65" s="15" t="str">
        <f t="shared" si="0"/>
        <v>keine Bewertung möglich</v>
      </c>
      <c r="G65" s="5"/>
      <c r="H65" s="16" t="str">
        <f t="shared" si="1"/>
        <v>0</v>
      </c>
    </row>
    <row r="66" spans="1:8" ht="15.75" thickBot="1" x14ac:dyDescent="0.3">
      <c r="A66" s="5"/>
      <c r="B66" s="34" t="s">
        <v>31</v>
      </c>
      <c r="C66" s="37">
        <v>50</v>
      </c>
      <c r="D66" s="5" t="s">
        <v>17</v>
      </c>
      <c r="E66" s="51"/>
      <c r="F66" s="15" t="str">
        <f t="shared" si="0"/>
        <v>keine Bewertung möglich</v>
      </c>
      <c r="G66" s="5"/>
      <c r="H66" s="16" t="str">
        <f t="shared" si="1"/>
        <v>0</v>
      </c>
    </row>
    <row r="67" spans="1:8" ht="15.75" thickBot="1" x14ac:dyDescent="0.3">
      <c r="A67" s="5"/>
      <c r="B67" s="34" t="s">
        <v>32</v>
      </c>
      <c r="C67" s="37">
        <v>50</v>
      </c>
      <c r="D67" s="5" t="s">
        <v>17</v>
      </c>
      <c r="E67" s="51"/>
      <c r="F67" s="15" t="str">
        <f t="shared" si="0"/>
        <v>keine Bewertung möglich</v>
      </c>
      <c r="G67" s="5"/>
      <c r="H67" s="16" t="str">
        <f t="shared" si="1"/>
        <v>0</v>
      </c>
    </row>
    <row r="68" spans="1:8" ht="30.75" customHeight="1" thickBot="1" x14ac:dyDescent="0.3">
      <c r="A68" s="5"/>
      <c r="B68" s="34" t="s">
        <v>76</v>
      </c>
      <c r="C68" s="38" t="s">
        <v>77</v>
      </c>
      <c r="D68" s="40" t="s">
        <v>17</v>
      </c>
      <c r="E68" s="55"/>
      <c r="F68" s="41" t="str">
        <f t="shared" si="0"/>
        <v>keine Bewertung möglich</v>
      </c>
      <c r="G68" s="5"/>
      <c r="H68" s="16" t="str">
        <f t="shared" si="1"/>
        <v>0</v>
      </c>
    </row>
    <row r="69" spans="1:8" ht="15.75" thickBot="1" x14ac:dyDescent="0.3">
      <c r="A69" s="5"/>
      <c r="B69" s="34" t="s">
        <v>33</v>
      </c>
      <c r="C69" s="37">
        <v>50</v>
      </c>
      <c r="D69" s="5" t="s">
        <v>17</v>
      </c>
      <c r="E69" s="51"/>
      <c r="F69" s="15" t="str">
        <f t="shared" si="0"/>
        <v>keine Bewertung möglich</v>
      </c>
      <c r="G69" s="5"/>
      <c r="H69" s="16" t="str">
        <f t="shared" si="1"/>
        <v>0</v>
      </c>
    </row>
    <row r="70" spans="1:8" ht="15.75" thickBot="1" x14ac:dyDescent="0.3">
      <c r="A70" s="5"/>
      <c r="B70" s="34" t="s">
        <v>34</v>
      </c>
      <c r="C70" s="37">
        <v>50</v>
      </c>
      <c r="D70" s="5" t="s">
        <v>17</v>
      </c>
      <c r="E70" s="51"/>
      <c r="F70" s="15" t="str">
        <f t="shared" si="0"/>
        <v>keine Bewertung möglich</v>
      </c>
      <c r="G70" s="5"/>
      <c r="H70" s="16" t="str">
        <f t="shared" si="1"/>
        <v>0</v>
      </c>
    </row>
    <row r="71" spans="1:8" ht="15.75" thickBot="1" x14ac:dyDescent="0.3">
      <c r="A71" s="5"/>
      <c r="B71" s="34" t="s">
        <v>35</v>
      </c>
      <c r="C71" s="37">
        <v>50</v>
      </c>
      <c r="D71" s="5" t="s">
        <v>17</v>
      </c>
      <c r="E71" s="51"/>
      <c r="F71" s="15" t="str">
        <f t="shared" si="0"/>
        <v>keine Bewertung möglich</v>
      </c>
      <c r="G71" s="5"/>
      <c r="H71" s="16" t="str">
        <f t="shared" si="1"/>
        <v>0</v>
      </c>
    </row>
    <row r="72" spans="1:8" x14ac:dyDescent="0.25">
      <c r="A72" s="5"/>
      <c r="B72" s="34"/>
      <c r="C72" s="37"/>
      <c r="D72" s="5"/>
      <c r="E72" s="37"/>
      <c r="F72" s="37"/>
      <c r="G72" s="5"/>
      <c r="H72" s="16"/>
    </row>
    <row r="73" spans="1:8" x14ac:dyDescent="0.25">
      <c r="A73" s="11" t="s">
        <v>71</v>
      </c>
      <c r="B73" s="34"/>
      <c r="C73" s="37"/>
      <c r="D73" s="5"/>
      <c r="E73" s="37"/>
      <c r="F73" s="37"/>
      <c r="G73" s="5"/>
      <c r="H73" s="16"/>
    </row>
    <row r="74" spans="1:8" x14ac:dyDescent="0.25">
      <c r="A74" s="5"/>
      <c r="B74" s="20" t="s">
        <v>72</v>
      </c>
      <c r="C74" s="37"/>
      <c r="D74" s="5"/>
      <c r="E74" s="37"/>
      <c r="F74" s="37"/>
      <c r="G74" s="5"/>
      <c r="H74" s="16"/>
    </row>
    <row r="75" spans="1:8" x14ac:dyDescent="0.25">
      <c r="A75" s="5"/>
      <c r="B75" s="20" t="s">
        <v>73</v>
      </c>
      <c r="C75" s="37"/>
      <c r="D75" s="5"/>
      <c r="E75" s="37"/>
      <c r="F75" s="37"/>
      <c r="G75" s="5"/>
      <c r="H75" s="16"/>
    </row>
    <row r="76" spans="1:8" x14ac:dyDescent="0.25">
      <c r="A76" s="5"/>
      <c r="B76" s="20"/>
      <c r="C76" s="37"/>
      <c r="D76" s="5"/>
      <c r="E76" s="37"/>
      <c r="F76" s="37"/>
      <c r="G76" s="5"/>
      <c r="H76" s="16"/>
    </row>
    <row r="77" spans="1:8" x14ac:dyDescent="0.25">
      <c r="A77" s="5"/>
      <c r="B77" s="5"/>
      <c r="C77" s="5"/>
      <c r="D77" s="5"/>
      <c r="E77" s="5"/>
      <c r="F77" s="5"/>
      <c r="G77" s="5"/>
      <c r="H77" s="10"/>
    </row>
    <row r="78" spans="1:8" ht="15.75" x14ac:dyDescent="0.25">
      <c r="A78" s="5"/>
      <c r="B78" s="42" t="s">
        <v>53</v>
      </c>
      <c r="C78" s="5"/>
      <c r="D78" s="5"/>
      <c r="E78" s="5"/>
      <c r="F78" s="5"/>
      <c r="G78" s="5"/>
      <c r="H78" s="10"/>
    </row>
    <row r="79" spans="1:8" x14ac:dyDescent="0.25">
      <c r="A79" s="5"/>
      <c r="B79" s="43"/>
      <c r="C79" s="43"/>
      <c r="D79" s="43"/>
      <c r="E79" s="43"/>
      <c r="F79" s="43"/>
      <c r="G79" s="5"/>
      <c r="H79" s="10"/>
    </row>
    <row r="80" spans="1:8" x14ac:dyDescent="0.25">
      <c r="A80" s="5"/>
      <c r="B80" s="44" t="s">
        <v>57</v>
      </c>
      <c r="C80" s="43"/>
      <c r="D80" s="43"/>
      <c r="E80" s="43"/>
      <c r="F80" s="43"/>
      <c r="G80" s="5"/>
      <c r="H80" s="10"/>
    </row>
    <row r="81" spans="1:8" x14ac:dyDescent="0.25">
      <c r="A81" s="5"/>
      <c r="B81" s="45" t="str">
        <f>IF(H81&lt;&gt;48,"","Keine Bewertung möglich, bitte geben Sie in die farblich markierten Felder Ihre Messwerte ein!")</f>
        <v>Keine Bewertung möglich, bitte geben Sie in die farblich markierten Felder Ihre Messwerte ein!</v>
      </c>
      <c r="C81" s="43"/>
      <c r="D81" s="43"/>
      <c r="E81" s="43"/>
      <c r="F81" s="43"/>
      <c r="G81" s="5"/>
      <c r="H81" s="17">
        <f>COUNTIF(H5:H71,0)</f>
        <v>48</v>
      </c>
    </row>
    <row r="82" spans="1:8" x14ac:dyDescent="0.25">
      <c r="A82" s="5"/>
      <c r="B82" s="46" t="str">
        <f>IF(H82=0,IF(H81&gt;=48,"","nicht gefährlicher Abfall."),"gefährlicher Abfall (mit *).")</f>
        <v/>
      </c>
      <c r="C82" s="44" t="s">
        <v>60</v>
      </c>
      <c r="D82" s="47"/>
      <c r="E82" s="43"/>
      <c r="F82" s="43"/>
      <c r="G82" s="5"/>
      <c r="H82" s="10">
        <f>COUNTIF(H5:H71,2)</f>
        <v>0</v>
      </c>
    </row>
    <row r="83" spans="1:8" x14ac:dyDescent="0.25">
      <c r="A83" s="5"/>
      <c r="B83" s="43"/>
      <c r="C83" s="43"/>
      <c r="D83" s="43"/>
      <c r="E83" s="43"/>
      <c r="F83" s="43"/>
      <c r="G83" s="5"/>
      <c r="H83" s="10"/>
    </row>
    <row r="84" spans="1:8" ht="15.75" x14ac:dyDescent="0.25">
      <c r="A84" s="5"/>
      <c r="B84" s="48" t="s">
        <v>58</v>
      </c>
      <c r="C84" s="49"/>
      <c r="D84" s="49"/>
      <c r="E84" s="49"/>
      <c r="F84" s="50"/>
      <c r="G84" s="5"/>
      <c r="H84" s="10"/>
    </row>
    <row r="85" spans="1:8" x14ac:dyDescent="0.25">
      <c r="A85" s="5"/>
      <c r="B85" s="11" t="s">
        <v>59</v>
      </c>
      <c r="C85" s="5"/>
      <c r="D85" s="5"/>
      <c r="E85" s="5"/>
      <c r="F85" s="5"/>
      <c r="G85" s="5"/>
      <c r="H85" s="10"/>
    </row>
    <row r="86" spans="1:8" ht="32.25" customHeight="1" x14ac:dyDescent="0.25">
      <c r="A86" s="11"/>
      <c r="B86" s="11" t="s">
        <v>79</v>
      </c>
      <c r="C86" s="11"/>
      <c r="D86" s="11"/>
      <c r="E86" s="11"/>
      <c r="F86" s="11"/>
      <c r="G86" s="5"/>
      <c r="H86" s="10"/>
    </row>
    <row r="87" spans="1:8" x14ac:dyDescent="0.25">
      <c r="A87" s="3"/>
      <c r="B87" s="3"/>
      <c r="C87" s="3"/>
      <c r="D87" s="3"/>
      <c r="E87" s="3"/>
      <c r="F87" s="3"/>
      <c r="G87" s="3"/>
      <c r="H87" s="4"/>
    </row>
    <row r="88" spans="1:8" x14ac:dyDescent="0.25">
      <c r="A88" s="3"/>
      <c r="B88" s="3"/>
      <c r="C88" s="3"/>
      <c r="D88" s="3"/>
      <c r="E88" s="3"/>
      <c r="F88" s="3"/>
      <c r="G88" s="3"/>
      <c r="H88" s="4"/>
    </row>
    <row r="89" spans="1:8" x14ac:dyDescent="0.25">
      <c r="A89" s="3"/>
      <c r="B89" s="3"/>
      <c r="C89" s="3"/>
      <c r="D89" s="3"/>
      <c r="E89" s="3"/>
      <c r="F89" s="3"/>
      <c r="G89" s="3"/>
      <c r="H89" s="4"/>
    </row>
    <row r="90" spans="1:8" x14ac:dyDescent="0.25">
      <c r="A90" s="3"/>
      <c r="B90" s="3"/>
      <c r="C90" s="3"/>
      <c r="D90" s="3"/>
      <c r="E90" s="3"/>
      <c r="F90" s="3"/>
      <c r="G90" s="3"/>
      <c r="H90" s="3"/>
    </row>
    <row r="91" spans="1:8" x14ac:dyDescent="0.25">
      <c r="A91" s="3"/>
      <c r="B91" s="3"/>
      <c r="C91" s="3"/>
      <c r="D91" s="3"/>
      <c r="E91" s="3"/>
      <c r="F91" s="3"/>
      <c r="G91" s="3"/>
      <c r="H91" s="3"/>
    </row>
    <row r="92" spans="1:8" x14ac:dyDescent="0.25">
      <c r="H92"/>
    </row>
    <row r="93" spans="1:8" x14ac:dyDescent="0.25">
      <c r="H93"/>
    </row>
    <row r="94" spans="1:8" x14ac:dyDescent="0.25">
      <c r="H94"/>
    </row>
    <row r="95" spans="1:8" x14ac:dyDescent="0.25">
      <c r="H95"/>
    </row>
    <row r="96" spans="1:8" x14ac:dyDescent="0.25">
      <c r="H96"/>
    </row>
    <row r="97" spans="8:8" x14ac:dyDescent="0.25">
      <c r="H97"/>
    </row>
    <row r="98" spans="8:8" x14ac:dyDescent="0.25">
      <c r="H98"/>
    </row>
    <row r="99" spans="8:8" x14ac:dyDescent="0.25">
      <c r="H99"/>
    </row>
    <row r="100" spans="8:8" x14ac:dyDescent="0.25">
      <c r="H100"/>
    </row>
    <row r="101" spans="8:8" x14ac:dyDescent="0.25">
      <c r="H101"/>
    </row>
    <row r="102" spans="8:8" x14ac:dyDescent="0.25">
      <c r="H102"/>
    </row>
    <row r="103" spans="8:8" x14ac:dyDescent="0.25">
      <c r="H103"/>
    </row>
    <row r="104" spans="8:8" x14ac:dyDescent="0.25">
      <c r="H104"/>
    </row>
    <row r="105" spans="8:8" x14ac:dyDescent="0.25">
      <c r="H105"/>
    </row>
    <row r="106" spans="8:8" x14ac:dyDescent="0.25">
      <c r="H106"/>
    </row>
  </sheetData>
  <sheetProtection algorithmName="SHA-512" hashValue="5bWJ3zNnNH3eiueK8b4vbzolNg5iOW43jQR+uveFa0KfO/iv1yzjOWOOUGk5KMPzJCuxct9lfiyobxPDsSm7xw==" saltValue="ZvJT+5EbVMk//KY7tqa6Kg==" spinCount="100000" sheet="1" selectLockedCells="1"/>
  <customSheetViews>
    <customSheetView guid="{E27A5590-77A5-4F7C-B0F4-F559BF8605DD}" showPageBreaks="1" printArea="1" view="pageLayout">
      <selection activeCell="E5" sqref="E5"/>
      <pageMargins left="0.7" right="0.7" top="0.75" bottom="0.75" header="0.3" footer="0.3"/>
      <pageSetup paperSize="9" scale="50" orientation="portrait" r:id="rId1"/>
      <headerFooter>
        <oddHeader>&amp;L&amp;"Arial,Fett"&amp;12Hinweise zur Einstufung von Abfällen in Bayern&amp;R&amp;"Arial,Fett"Stand 01/2019</oddHeader>
        <oddFooter>&amp;L©Zentrale Stelle Abfallüberwachung (ZSA), LfU Bayern 2019</oddFooter>
      </headerFooter>
    </customSheetView>
  </customSheetViews>
  <mergeCells count="1">
    <mergeCell ref="B9:G10"/>
  </mergeCells>
  <conditionalFormatting sqref="B82">
    <cfRule type="containsText" dxfId="43" priority="48" operator="containsText" text="gefährlicher Abfall">
      <formula>NOT(ISERROR(SEARCH("gefährlicher Abfall",B82)))</formula>
    </cfRule>
    <cfRule type="containsText" dxfId="42" priority="49" operator="containsText" text="OK">
      <formula>NOT(ISERROR(SEARCH("OK",B82)))</formula>
    </cfRule>
    <cfRule type="containsText" dxfId="41" priority="47" operator="containsText" text="nicht gefährlicher Abfall">
      <formula>NOT(ISERROR(SEARCH("nicht gefährlicher Abfall",B82)))</formula>
    </cfRule>
  </conditionalFormatting>
  <conditionalFormatting sqref="F5">
    <cfRule type="containsText" dxfId="40" priority="15" operator="containsText" text="Einstufung als gefährlicher Abfall nach hot-spot im Einzelfall prüfen">
      <formula>NOT(ISERROR(SEARCH("Einstufung als gefährlicher Abfall nach hot-spot im Einzelfall prüfen",F5)))</formula>
    </cfRule>
    <cfRule type="containsText" dxfId="39" priority="46" operator="containsText" text="Gefährlichkeitskriterium HP 7 überschritten">
      <formula>NOT(ISERROR(SEARCH("Gefährlichkeitskriterium HP 7 überschritten",F5)))</formula>
    </cfRule>
  </conditionalFormatting>
  <conditionalFormatting sqref="F6:F8">
    <cfRule type="containsText" dxfId="38" priority="45" operator="containsText" text="Gefährlichkeitskriterium HP 7 überschritten">
      <formula>NOT(ISERROR(SEARCH("Gefährlichkeitskriterium HP 7 überschritten",F6)))</formula>
    </cfRule>
  </conditionalFormatting>
  <conditionalFormatting sqref="F8">
    <cfRule type="containsText" dxfId="37" priority="44" operator="containsText" text="Gefährlichkeitskriterium HP 14 überschritten">
      <formula>NOT(ISERROR(SEARCH("Gefährlichkeitskriterium HP 14 überschritten",F8)))</formula>
    </cfRule>
    <cfRule type="containsText" dxfId="36" priority="8" operator="containsText" text="Ökotoxkriterium HP 14 überschritten">
      <formula>NOT(ISERROR(SEARCH("Ökotoxkriterium HP 14 überschritten",F8)))</formula>
    </cfRule>
  </conditionalFormatting>
  <conditionalFormatting sqref="F45">
    <cfRule type="containsText" dxfId="35" priority="43" operator="containsText" text="Ökotoxkriterium HP 14 überschritten">
      <formula>NOT(ISERROR(SEARCH("Ökotoxkriterium HP 14 überschritten",F45)))</formula>
    </cfRule>
    <cfRule type="containsText" dxfId="34" priority="2" operator="containsText" text="Ökotoxkriterium HP 14 eingehalten">
      <formula>NOT(ISERROR(SEARCH("Ökotoxkriterium HP 14 eingehalten",F45)))</formula>
    </cfRule>
  </conditionalFormatting>
  <conditionalFormatting sqref="F13:F26">
    <cfRule type="containsText" dxfId="33" priority="41" operator="containsText" text="Gefährlichkeitskriterium HP 15 überschritten">
      <formula>NOT(ISERROR(SEARCH("Gefährlichkeitskriterium HP 15 überschritten",F13)))</formula>
    </cfRule>
    <cfRule type="containsText" dxfId="32" priority="5" operator="containsText" text="HP 15 eingehalten">
      <formula>NOT(ISERROR(SEARCH("HP 15 eingehalten",F13)))</formula>
    </cfRule>
  </conditionalFormatting>
  <conditionalFormatting sqref="F33">
    <cfRule type="containsText" dxfId="31" priority="38" operator="containsText" text="Gefährlichkeitskriterium HP 7 überschritten">
      <formula>NOT(ISERROR(SEARCH("Gefährlichkeitskriterium HP 7 überschritten",F33)))</formula>
    </cfRule>
  </conditionalFormatting>
  <conditionalFormatting sqref="F36">
    <cfRule type="containsText" dxfId="30" priority="36" operator="containsText" text="Gefährlichkeitskriterium HP 7 überschritten">
      <formula>NOT(ISERROR(SEARCH("Gefährlichkeitskriterium HP 7 überschritten",F36)))</formula>
    </cfRule>
  </conditionalFormatting>
  <conditionalFormatting sqref="F37">
    <cfRule type="containsText" dxfId="29" priority="35" operator="containsText" text="Gefährlichkeitskriterium HP 7 überschritten">
      <formula>NOT(ISERROR(SEARCH("Gefährlichkeitskriterium HP 7 überschritten",F37)))</formula>
    </cfRule>
  </conditionalFormatting>
  <conditionalFormatting sqref="F38">
    <cfRule type="containsText" dxfId="28" priority="34" operator="containsText" text="Gefährlichkeitskriterium HP 7 überschritten">
      <formula>NOT(ISERROR(SEARCH("Gefährlichkeitskriterium HP 7 überschritten",F38)))</formula>
    </cfRule>
  </conditionalFormatting>
  <conditionalFormatting sqref="F40">
    <cfRule type="containsText" dxfId="27" priority="33" operator="containsText" text="Gefährlichkeitskriterium HP 7 überschritten">
      <formula>NOT(ISERROR(SEARCH("Gefährlichkeitskriterium HP 7 überschritten",F40)))</formula>
    </cfRule>
  </conditionalFormatting>
  <conditionalFormatting sqref="F32">
    <cfRule type="containsText" dxfId="26" priority="32" operator="containsText" text="Gefährlichkeitskriterium HP 7 überschritten">
      <formula>NOT(ISERROR(SEARCH("Gefährlichkeitskriterium HP 7 überschritten",F32)))</formula>
    </cfRule>
  </conditionalFormatting>
  <conditionalFormatting sqref="F34">
    <cfRule type="containsText" dxfId="25" priority="31" operator="containsText" text="Gefährlichkeitskriterium HP 7 überschritten">
      <formula>NOT(ISERROR(SEARCH("Gefährlichkeitskriterium HP 7 überschritten",F34)))</formula>
    </cfRule>
  </conditionalFormatting>
  <conditionalFormatting sqref="F35">
    <cfRule type="containsText" dxfId="24" priority="30" operator="containsText" text="Ökotoxkriterium HP 14 überschritten">
      <formula>NOT(ISERROR(SEARCH("Ökotoxkriterium HP 14 überschritten",F35)))</formula>
    </cfRule>
  </conditionalFormatting>
  <conditionalFormatting sqref="F39">
    <cfRule type="containsText" dxfId="23" priority="29" operator="containsText" text="Ökotoxkriterium HP 14 überschritten">
      <formula>NOT(ISERROR(SEARCH("Ökotoxkriterium HP 14 überschritten",F39)))</formula>
    </cfRule>
  </conditionalFormatting>
  <conditionalFormatting sqref="F41">
    <cfRule type="containsText" dxfId="22" priority="27" operator="containsText" text="Ökotoxkriterium HP 14 überschritten">
      <formula>NOT(ISERROR(SEARCH("Ökotoxkriterium HP 14 überschritten",F41)))</formula>
    </cfRule>
    <cfRule type="containsText" dxfId="21" priority="28" operator="containsText" text="Ökotoxkriterium HP 14 überschritten$F$46">
      <formula>NOT(ISERROR(SEARCH("Ökotoxkriterium HP 14 überschritten$F$46",F41)))</formula>
    </cfRule>
  </conditionalFormatting>
  <conditionalFormatting sqref="F42">
    <cfRule type="containsText" dxfId="20" priority="26" operator="containsText" text="Ökotoxkriterium HP 14 überschritten">
      <formula>NOT(ISERROR(SEARCH("Ökotoxkriterium HP 14 überschritten",F42)))</formula>
    </cfRule>
  </conditionalFormatting>
  <conditionalFormatting sqref="F44">
    <cfRule type="containsText" dxfId="19" priority="25" operator="containsText" text="Ökotoxkriterium HP 14 überschritten">
      <formula>NOT(ISERROR(SEARCH("Ökotoxkriterium HP 14 überschritten",F44)))</formula>
    </cfRule>
  </conditionalFormatting>
  <conditionalFormatting sqref="F43">
    <cfRule type="containsText" dxfId="18" priority="19" operator="containsText" text="HP 5 und HP 11 eingehalten">
      <formula>NOT(ISERROR(SEARCH("HP 5 und HP 11 eingehalten",F43)))</formula>
    </cfRule>
    <cfRule type="containsText" dxfId="17" priority="20" operator="containsText" text="HP 5 und HP 11 eingehalten">
      <formula>NOT(ISERROR(SEARCH("HP 5 und HP 11 eingehalten",F43)))</formula>
    </cfRule>
    <cfRule type="containsText" dxfId="16" priority="21" operator="containsText" text="HP 5 und HP 11 eingehalten">
      <formula>NOT(ISERROR(SEARCH("HP 5 und HP 11 eingehalten",F43)))</formula>
    </cfRule>
    <cfRule type="containsText" dxfId="15" priority="22" operator="containsText" text="Gefährlichkeitskriterien überschritten">
      <formula>NOT(ISERROR(SEARCH("Gefährlichkeitskriterien überschritten",F43)))</formula>
    </cfRule>
    <cfRule type="containsText" dxfId="14" priority="24" operator="containsText" text="HP 5 und HP 11 eingehalten">
      <formula>NOT(ISERROR(SEARCH("HP 5 und HP 11 eingehalten",F43)))</formula>
    </cfRule>
    <cfRule type="containsText" dxfId="13" priority="3" operator="containsText" text="HP 5 und HP 11 eingehalten">
      <formula>NOT(ISERROR(SEARCH("HP 5 und HP 11 eingehalten",F43)))</formula>
    </cfRule>
  </conditionalFormatting>
  <conditionalFormatting sqref="F57:F71">
    <cfRule type="containsText" dxfId="12" priority="23" operator="containsText" text="gefährlicher Abfall nach EU-POP-Verordnung">
      <formula>NOT(ISERROR(SEARCH("gefährlicher Abfall nach EU-POP-Verordnung",F57)))</formula>
    </cfRule>
    <cfRule type="containsText" dxfId="11" priority="1" operator="containsText" text="kein POP-Abfall">
      <formula>NOT(ISERROR(SEARCH("kein POP-Abfall",F57)))</formula>
    </cfRule>
  </conditionalFormatting>
  <conditionalFormatting sqref="F68">
    <cfRule type="containsText" dxfId="10" priority="16" operator="containsText" text="Einstufung als POP-Abfall nach hot-spot im Einzelfall prüfen">
      <formula>NOT(ISERROR(SEARCH("Einstufung als POP-Abfall nach hot-spot im Einzelfall prüfen",F68)))</formula>
    </cfRule>
    <cfRule type="containsText" dxfId="9" priority="17" operator="containsText" text="Einstufung als POP-Abfall nach hot-spot prüfen">
      <formula>NOT(ISERROR(SEARCH("Einstufung als POP-Abfall nach hot-spot prüfen",F68)))</formula>
    </cfRule>
    <cfRule type="containsText" dxfId="8" priority="18" operator="containsText" text="Einstufung als POP-Abfall nach hot-spot prüfen">
      <formula>NOT(ISERROR(SEARCH("Einstufung als POP-Abfall nach hot-spot prüfen",F68)))</formula>
    </cfRule>
  </conditionalFormatting>
  <conditionalFormatting sqref="F6">
    <cfRule type="containsText" dxfId="7" priority="14" operator="containsText" text="Einstufung als gefährlicher Abfall nach hot-spot im Einzelfall prüfen">
      <formula>NOT(ISERROR(SEARCH("Einstufung als gefährlicher Abfall nach hot-spot im Einzelfall prüfen",F6)))</formula>
    </cfRule>
  </conditionalFormatting>
  <conditionalFormatting sqref="F47">
    <cfRule type="containsText" dxfId="6" priority="11" operator="containsText" text="Einstufung als gefährlicher Abfall nach hot-spot im Einzelfall prüfen">
      <formula>NOT(ISERROR(SEARCH("Einstufung als gefährlicher Abfall nach hot-spot im Einzelfall prüfen",F47)))</formula>
    </cfRule>
    <cfRule type="containsText" dxfId="5" priority="12" operator="containsText" text="Gefährlichkeitskriterium HP 7 überschritten">
      <formula>NOT(ISERROR(SEARCH("Gefährlichkeitskriterium HP 7 überschritten",F47)))</formula>
    </cfRule>
    <cfRule type="containsText" dxfId="4" priority="10" operator="containsText" text="gefährlicher Abfall">
      <formula>NOT(ISERROR(SEARCH("gefährlicher Abfall",F47)))</formula>
    </cfRule>
    <cfRule type="containsText" dxfId="3" priority="9" operator="containsText" text="nicht gefährlicher Abfall">
      <formula>NOT(ISERROR(SEARCH("nicht gefährlicher Abfall",F47)))</formula>
    </cfRule>
  </conditionalFormatting>
  <conditionalFormatting sqref="F5:F8">
    <cfRule type="containsText" dxfId="2" priority="7" operator="containsText" text="HP 7 eingehalten">
      <formula>NOT(ISERROR(SEARCH("HP 7 eingehalten",F5)))</formula>
    </cfRule>
  </conditionalFormatting>
  <conditionalFormatting sqref="F32:F44">
    <cfRule type="containsText" dxfId="1" priority="4" operator="containsText" text="HP 7 eingehalten">
      <formula>NOT(ISERROR(SEARCH("HP 7 eingehalten",F32)))</formula>
    </cfRule>
  </conditionalFormatting>
  <conditionalFormatting sqref="F8 F35 F39 F41:F42 F44">
    <cfRule type="containsText" dxfId="0" priority="6" operator="containsText" text="Berücksichtigungsgrenzwert eingehalten">
      <formula>NOT(ISERROR(SEARCH("Berücksichtigungsgrenzwert eingehalten",F8)))</formula>
    </cfRule>
  </conditionalFormatting>
  <dataValidations xWindow="711" yWindow="469" count="8">
    <dataValidation type="whole" operator="greaterThan" allowBlank="1" showInputMessage="1" showErrorMessage="1" error="nur Eingabe ganzer Zahlen möglich" sqref="E32:E44 E5:E8 E13 E22" xr:uid="{00000000-0002-0000-0000-000000000000}">
      <formula1>1</formula1>
    </dataValidation>
    <dataValidation type="decimal" operator="greaterThan" allowBlank="1" showInputMessage="1" showErrorMessage="1" sqref="E20 E17" xr:uid="{00000000-0002-0000-0000-000001000000}">
      <formula1>0.05</formula1>
    </dataValidation>
    <dataValidation type="decimal" operator="greaterThan" allowBlank="1" showInputMessage="1" showErrorMessage="1" sqref="E15 E23 E24" xr:uid="{00000000-0002-0000-0000-000002000000}">
      <formula1>0.1</formula1>
    </dataValidation>
    <dataValidation type="decimal" operator="greaterThan" allowBlank="1" showInputMessage="1" showErrorMessage="1" sqref="E16 E21 E18" xr:uid="{00000000-0002-0000-0000-000003000000}">
      <formula1>0.01</formula1>
    </dataValidation>
    <dataValidation type="decimal" operator="greaterThan" allowBlank="1" showInputMessage="1" showErrorMessage="1" sqref="E19 E25 E26" xr:uid="{00000000-0002-0000-0000-000005000000}">
      <formula1>0.001</formula1>
    </dataValidation>
    <dataValidation type="whole" operator="greaterThan" allowBlank="1" showInputMessage="1" showErrorMessage="1" error="nur Eingabe ganzer Zahlen möglich" sqref="E57:E71" xr:uid="{00000000-0002-0000-0000-000006000000}">
      <formula1>0</formula1>
    </dataValidation>
    <dataValidation type="decimal" operator="greaterThan" allowBlank="1" showInputMessage="1" showErrorMessage="1" sqref="E14" xr:uid="{00000000-0002-0000-0000-000008000000}">
      <formula1>0.04</formula1>
    </dataValidation>
    <dataValidation type="whole" operator="greaterThan" allowBlank="1" showInputMessage="1" showErrorMessage="1" sqref="E47" xr:uid="{00000000-0002-0000-0000-000009000000}">
      <formula1>0</formula1>
    </dataValidation>
  </dataValidations>
  <pageMargins left="0.375" right="0.7" top="0.75" bottom="0.75" header="0.3" footer="0.3"/>
  <pageSetup paperSize="9" scale="50" orientation="portrait" r:id="rId2"/>
  <headerFooter>
    <oddHeader xml:space="preserve">&amp;L&amp;"Arial,Fett"&amp;12Auswerteroutine zur Bestimmung der Gefährlichkeit
&amp;"Arial,Standard"&amp;10Hier nicht genannte Elemente und Verbindungen sind immer im Einzelfall zu bewerten!&amp;R&amp;"Arial,Fett"Stand 08/2024 </oddHeader>
    <oddFooter>&amp;L©Zentrale Stelle Abfallüberwachung (ZSA), LfU Bayern 2024</oddFooter>
  </headerFooter>
  <ignoredErrors>
    <ignoredError sqref="F39:F40 F6 H6 F35 H39:H40 H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Tabelle1</vt:lpstr>
      <vt:lpstr>Tabelle1!_ftn1</vt:lpstr>
      <vt:lpstr>Tabelle1!_ftnref1</vt:lpstr>
      <vt:lpstr>Tabelle1!Druckbereich</vt:lpstr>
    </vt:vector>
  </TitlesOfParts>
  <Company>Benutzerservice der Behörden im GB 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Silke Arlt, Jürgen Kohl</dc:creator>
  <cp:lastModifiedBy>Pallotta, Gisela (LfU)</cp:lastModifiedBy>
  <cp:lastPrinted>2019-11-15T13:11:14Z</cp:lastPrinted>
  <dcterms:created xsi:type="dcterms:W3CDTF">2019-01-02T13:00:56Z</dcterms:created>
  <dcterms:modified xsi:type="dcterms:W3CDTF">2024-09-16T09:02:04Z</dcterms:modified>
</cp:coreProperties>
</file>