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bt03\Ref31\Daten\Internet\Deponien\"/>
    </mc:Choice>
  </mc:AlternateContent>
  <xr:revisionPtr revIDLastSave="0" documentId="8_{DC65C1DF-8E29-43DF-A37D-5571338DFE4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swerteroutine (Stand 12.2020)" sheetId="1" r:id="rId1"/>
    <sheet name="LAGA-Fallbeispiel (Halde 5)" sheetId="11" r:id="rId2"/>
    <sheet name="Hilfstabellen" sheetId="6" r:id="rId3"/>
  </sheets>
  <definedNames>
    <definedName name="_xlnm._FilterDatabase" localSheetId="0" hidden="1">Hilfstabellen!$A$6:$A$6</definedName>
    <definedName name="_xlnm.Print_Area" localSheetId="0">'Auswerteroutine (Stand 12.2020)'!$A$1:$H$41</definedName>
    <definedName name="_xlnm.Print_Area" localSheetId="1">'LAGA-Fallbeispiel (Halde 5)'!$A$1:$H$41</definedName>
    <definedName name="Maßeinheit">'Auswerteroutine (Stand 12.2020)'!#REF!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3" i="6" l="1"/>
  <c r="F2" i="11" l="1"/>
  <c r="H25" i="11" s="1"/>
  <c r="H27" i="11" l="1"/>
  <c r="H32" i="11" s="1"/>
  <c r="H4" i="11"/>
  <c r="E12" i="11" s="1"/>
  <c r="E29" i="11"/>
  <c r="H30" i="11"/>
  <c r="H6" i="11" l="1"/>
  <c r="E18" i="11"/>
  <c r="E20" i="11" s="1"/>
  <c r="E9" i="11"/>
  <c r="H9" i="11" s="1"/>
  <c r="E21" i="11" l="1"/>
  <c r="H22" i="11" s="1"/>
  <c r="E19" i="11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82" i="6"/>
  <c r="E11" i="11" l="1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H13" i="11" l="1"/>
  <c r="H15" i="11" s="1"/>
  <c r="F2" i="1"/>
  <c r="H4" i="1" l="1"/>
  <c r="H25" i="1"/>
  <c r="E18" i="1" l="1"/>
  <c r="E20" i="1" s="1"/>
  <c r="E12" i="1"/>
  <c r="H6" i="1"/>
  <c r="E29" i="1"/>
  <c r="H30" i="1" s="1"/>
  <c r="H27" i="1"/>
  <c r="E11" i="1"/>
  <c r="E9" i="1"/>
  <c r="H32" i="1" l="1"/>
  <c r="E21" i="1"/>
  <c r="H22" i="1" s="1"/>
  <c r="E19" i="1"/>
  <c r="H13" i="1"/>
  <c r="H9" i="1"/>
  <c r="H15" i="1" l="1"/>
</calcChain>
</file>

<file path=xl/sharedStrings.xml><?xml version="1.0" encoding="utf-8"?>
<sst xmlns="http://schemas.openxmlformats.org/spreadsheetml/2006/main" count="86" uniqueCount="56">
  <si>
    <t>Parameter</t>
  </si>
  <si>
    <t>Hinweise:</t>
  </si>
  <si>
    <t>Maßeinheit</t>
  </si>
  <si>
    <t>mg/l</t>
  </si>
  <si>
    <r>
      <t>Grenzwert</t>
    </r>
    <r>
      <rPr>
        <vertAlign val="superscript"/>
        <sz val="10"/>
        <color theme="1"/>
        <rFont val="Arial"/>
        <family val="2"/>
      </rPr>
      <t xml:space="preserve"> 1)</t>
    </r>
  </si>
  <si>
    <t>Messergebnisse</t>
  </si>
  <si>
    <t>Proben-Nr. / Bezeichnung</t>
  </si>
  <si>
    <t>a) höchster Messwert ≤ Grenzwert:</t>
  </si>
  <si>
    <t xml:space="preserve"> Werte ≤ Grenzwert
[1 = ja / 0 = nein]</t>
  </si>
  <si>
    <t>-Drop-Down-Menu (Anzahl der Mischproben)</t>
  </si>
  <si>
    <t>-Maßeinheit des Grenzwertes</t>
  </si>
  <si>
    <r>
      <t xml:space="preserve">Reduzierung der Mindestanzahl an LP nach LfU-Deponie-Info </t>
    </r>
    <r>
      <rPr>
        <b/>
        <vertAlign val="superscript"/>
        <sz val="10"/>
        <color theme="1"/>
        <rFont val="Arial"/>
        <family val="2"/>
      </rPr>
      <t>4)</t>
    </r>
  </si>
  <si>
    <r>
      <t xml:space="preserve">a) </t>
    </r>
    <r>
      <rPr>
        <u/>
        <sz val="10"/>
        <color theme="1"/>
        <rFont val="Arial"/>
        <family val="2"/>
      </rPr>
      <t>Sämtliche Messwerte ≤ Grenzwert</t>
    </r>
  </si>
  <si>
    <t>b) Abweichung der LP (bezogen auf niedrigsten Wert)</t>
  </si>
  <si>
    <t>a) eingehalten:</t>
  </si>
  <si>
    <t>Anzahl der genommenen Mischproben n</t>
  </si>
  <si>
    <r>
      <rPr>
        <sz val="10"/>
        <color theme="1"/>
        <rFont val="Arial"/>
        <family val="2"/>
      </rPr>
      <t xml:space="preserve">b) </t>
    </r>
    <r>
      <rPr>
        <u/>
        <sz val="10"/>
        <color theme="1"/>
        <rFont val="Arial"/>
        <family val="2"/>
      </rPr>
      <t>Mittelwert (M) und 80% der Messwerte ≤ Grenzwert</t>
    </r>
  </si>
  <si>
    <t>- Hilfstabelle Grenzwerteinhaltung (Blatt Auswerteroutine)</t>
  </si>
  <si>
    <t>- Hilfstabelle Grenzwerteinhaltung (Blatt LAGA-Fallbeispiel, Halde 5)</t>
  </si>
  <si>
    <t xml:space="preserve">   - Anzahl der Messergebnisse, die den Grenzwert einhalten:</t>
  </si>
  <si>
    <r>
      <t xml:space="preserve">    - Standardabweichung der Einzelwerte, S(LP): </t>
    </r>
    <r>
      <rPr>
        <vertAlign val="superscript"/>
        <sz val="10"/>
        <color theme="1"/>
        <rFont val="Arial"/>
        <family val="2"/>
      </rPr>
      <t>3)</t>
    </r>
  </si>
  <si>
    <t xml:space="preserve">    - S (LP) in %:</t>
  </si>
  <si>
    <t xml:space="preserve">    - 1,65-fache Standardabweichung des Mittelwertes (Streuung):</t>
  </si>
  <si>
    <t xml:space="preserve">    - Mittelwert + Streuung der Messwerte:</t>
  </si>
  <si>
    <t>c) Statistischer Ansatz (Mittelwert zuzüglich Streuung ≤ Grenzwert)</t>
  </si>
  <si>
    <t xml:space="preserve">   - Erforderliche Mindestanzahl an LP nach 4 von 5-Regel der LAGA:</t>
  </si>
  <si>
    <t>Start der Auswerteroutine:
Dateneingabe in Zeile 2 (gelbe Felder)</t>
  </si>
  <si>
    <t>Volumen des Haufwerks [m³]</t>
  </si>
  <si>
    <r>
      <t xml:space="preserve">    - ausreichende Übereinstimmung der Messwerte</t>
    </r>
    <r>
      <rPr>
        <sz val="10"/>
        <color theme="1"/>
        <rFont val="Arial"/>
        <family val="2"/>
      </rPr>
      <t>:</t>
    </r>
  </si>
  <si>
    <t xml:space="preserve">   - Mittelwert: …………………………………………………………………..</t>
  </si>
  <si>
    <t>……………….……….</t>
  </si>
  <si>
    <t>a) höchster Messwert ≤ Grenzwert: ….……………….………………………………………………………………………….</t>
  </si>
  <si>
    <t xml:space="preserve">    - ausreichende Übereinstimmung der Messwerte: ……….…………………………………………….…..……………….</t>
  </si>
  <si>
    <t>………………………..</t>
  </si>
  <si>
    <t xml:space="preserve">   - 80% der Messwerte ≤ Grenzwert ? ……...………..………………………………………………</t>
  </si>
  <si>
    <r>
      <rPr>
        <b/>
        <sz val="10"/>
        <color theme="1"/>
        <rFont val="Arial"/>
        <family val="2"/>
      </rPr>
      <t>oder</t>
    </r>
    <r>
      <rPr>
        <sz val="10"/>
        <color theme="1"/>
        <rFont val="Arial"/>
        <family val="2"/>
      </rPr>
      <t xml:space="preserve"> b) eingehalten:</t>
    </r>
  </si>
  <si>
    <r>
      <rPr>
        <b/>
        <sz val="10"/>
        <color theme="1"/>
        <rFont val="Arial"/>
        <family val="2"/>
      </rPr>
      <t>oder</t>
    </r>
    <r>
      <rPr>
        <sz val="10"/>
        <color theme="1"/>
        <rFont val="Arial"/>
        <family val="2"/>
      </rPr>
      <t xml:space="preserve"> c) eingehalten:</t>
    </r>
  </si>
  <si>
    <r>
      <rPr>
        <sz val="10"/>
        <color theme="1"/>
        <rFont val="Arial"/>
        <family val="2"/>
      </rPr>
      <t xml:space="preserve">a) </t>
    </r>
    <r>
      <rPr>
        <b/>
        <sz val="10"/>
        <color theme="1"/>
        <rFont val="Arial"/>
        <family val="2"/>
      </rPr>
      <t>und</t>
    </r>
    <r>
      <rPr>
        <sz val="10"/>
        <color theme="1"/>
        <rFont val="Arial"/>
        <family val="2"/>
      </rPr>
      <t xml:space="preserve"> b) eingehalten:</t>
    </r>
  </si>
  <si>
    <r>
      <t xml:space="preserve">a) </t>
    </r>
    <r>
      <rPr>
        <b/>
        <sz val="10"/>
        <color theme="1"/>
        <rFont val="Arial"/>
        <family val="2"/>
      </rPr>
      <t>und</t>
    </r>
    <r>
      <rPr>
        <sz val="10"/>
        <color theme="1"/>
        <rFont val="Arial"/>
        <family val="2"/>
      </rPr>
      <t xml:space="preserve"> b) eingehalten:</t>
    </r>
  </si>
  <si>
    <t xml:space="preserve">   - 80% der Messwerte ≤ Grenzwert ? ………………………………………………………………….</t>
  </si>
  <si>
    <t xml:space="preserve">   - Mittelwert: ……………………………………………………………….</t>
  </si>
  <si>
    <t>µg/l</t>
  </si>
  <si>
    <t>mg/g</t>
  </si>
  <si>
    <t>l/kg</t>
  </si>
  <si>
    <t>kJ/kg</t>
  </si>
  <si>
    <t>mg/kg TM</t>
  </si>
  <si>
    <t>Hilfswerte / -tabellen der Excel-Auswerteroutine (Stand 12/2020):</t>
  </si>
  <si>
    <t>Masse-% TM</t>
  </si>
  <si>
    <t>Start der Auswerteroutine:
Dateneingabe in Zeile 2
(gelbe Felder)</t>
  </si>
  <si>
    <t>Anzahl der
genommenen Mischproben n</t>
  </si>
  <si>
    <t>Anzahl der
Laborproben (LP)</t>
  </si>
  <si>
    <t>2) Anwendung bei Anzahl der Mischproben n gem. Tab. 2 der LAGA PN 98 (vgl. LAGA Forum Abfalluntersuchung, Methodensammlung Feststoffuntersuchung, Version 1.1, Kapitel II.11, S. 192 ff  - Stand 04.07.2018)</t>
  </si>
  <si>
    <t>3) Excel-Funktion STABWA gemäß Fallbeispiel LAGA Forum Abfalluntersuchung, Methodensammlung Feststoffuntersuchung, Version 1.1, Kapitel II.11, S. 192 ff  - Stand 04.07.2018</t>
  </si>
  <si>
    <t>1) entspricht dem zulässigen Wert, z. B. Zuordnungswerte oder -kriterien nach DepV (in der aktuell gültigen Fassung), Richtwerte des LfU etc.</t>
  </si>
  <si>
    <t>4) vgl. Nr. 3 Deponie-Info 3 des LfU</t>
  </si>
  <si>
    <r>
      <t>LAGA-Methodensammlung Feststoffuntersuchung</t>
    </r>
    <r>
      <rPr>
        <b/>
        <vertAlign val="superscript"/>
        <sz val="10"/>
        <color theme="1"/>
        <rFont val="Arial"/>
        <family val="2"/>
      </rPr>
      <t xml:space="preserve">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</si>
</sst>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u val="double"/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tted">
        <color auto="1"/>
      </left>
      <right style="hair">
        <color indexed="64"/>
      </right>
      <top style="dotted">
        <color auto="1"/>
      </top>
      <bottom style="dotted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3" borderId="0">
      <alignment horizontal="center"/>
    </xf>
  </cellStyleXfs>
  <cellXfs count="84">
    <xf numFmtId="0" fontId="0" fillId="0" borderId="0" xfId="0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quotePrefix="1" applyFont="1"/>
    <xf numFmtId="0" fontId="15" fillId="0" borderId="0" xfId="0" applyFont="1"/>
    <xf numFmtId="0" fontId="12" fillId="0" borderId="0" xfId="0" quotePrefix="1" applyFont="1"/>
    <xf numFmtId="0" fontId="4" fillId="0" borderId="0" xfId="0" applyFont="1"/>
    <xf numFmtId="0" fontId="5" fillId="4" borderId="4" xfId="0" applyFont="1" applyFill="1" applyBorder="1"/>
    <xf numFmtId="0" fontId="5" fillId="4" borderId="0" xfId="0" applyFont="1" applyFill="1"/>
    <xf numFmtId="0" fontId="5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0" xfId="0" quotePrefix="1" applyFont="1" applyFill="1" applyBorder="1" applyAlignment="1">
      <alignment horizontal="left"/>
    </xf>
    <xf numFmtId="0" fontId="10" fillId="4" borderId="0" xfId="0" applyFont="1" applyFill="1" applyBorder="1" applyAlignment="1">
      <alignment horizontal="right"/>
    </xf>
    <xf numFmtId="0" fontId="5" fillId="4" borderId="0" xfId="0" quotePrefix="1" applyFont="1" applyFill="1" applyBorder="1"/>
    <xf numFmtId="0" fontId="10" fillId="4" borderId="0" xfId="0" applyFont="1" applyFill="1" applyBorder="1"/>
    <xf numFmtId="0" fontId="8" fillId="4" borderId="0" xfId="0" applyFont="1" applyFill="1" applyBorder="1"/>
    <xf numFmtId="0" fontId="5" fillId="4" borderId="0" xfId="0" quotePrefix="1" applyFont="1" applyFill="1" applyAlignment="1">
      <alignment horizontal="left"/>
    </xf>
    <xf numFmtId="9" fontId="5" fillId="4" borderId="5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1" xfId="3" applyBorder="1" applyProtection="1">
      <alignment horizontal="center"/>
      <protection locked="0"/>
    </xf>
    <xf numFmtId="0" fontId="5" fillId="4" borderId="7" xfId="0" applyFont="1" applyFill="1" applyBorder="1"/>
    <xf numFmtId="2" fontId="5" fillId="3" borderId="10" xfId="3" applyNumberFormat="1" applyBorder="1" applyProtection="1">
      <alignment horizontal="center"/>
      <protection locked="0"/>
    </xf>
    <xf numFmtId="2" fontId="5" fillId="3" borderId="8" xfId="3" applyNumberFormat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1" fontId="5" fillId="3" borderId="10" xfId="3" applyNumberFormat="1" applyBorder="1" applyAlignment="1" applyProtection="1">
      <alignment horizontal="center"/>
      <protection locked="0"/>
    </xf>
    <xf numFmtId="0" fontId="5" fillId="4" borderId="10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5" fillId="4" borderId="14" xfId="0" applyFont="1" applyFill="1" applyBorder="1"/>
    <xf numFmtId="0" fontId="5" fillId="4" borderId="15" xfId="0" applyFont="1" applyFill="1" applyBorder="1"/>
    <xf numFmtId="0" fontId="10" fillId="4" borderId="15" xfId="0" applyFont="1" applyFill="1" applyBorder="1" applyAlignment="1">
      <alignment horizontal="center"/>
    </xf>
    <xf numFmtId="0" fontId="5" fillId="4" borderId="18" xfId="0" applyFont="1" applyFill="1" applyBorder="1"/>
    <xf numFmtId="2" fontId="5" fillId="0" borderId="0" xfId="3" applyNumberFormat="1" applyFill="1" applyBorder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2" fontId="5" fillId="0" borderId="0" xfId="3" applyNumberFormat="1" applyFill="1" applyBorder="1" applyAlignment="1" applyProtection="1">
      <alignment horizontal="center"/>
      <protection locked="0"/>
    </xf>
    <xf numFmtId="1" fontId="5" fillId="0" borderId="7" xfId="3" applyNumberForma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4" borderId="20" xfId="0" applyFont="1" applyFill="1" applyBorder="1"/>
    <xf numFmtId="2" fontId="5" fillId="6" borderId="16" xfId="0" applyNumberFormat="1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10" fontId="5" fillId="6" borderId="16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7" xfId="0" applyFont="1" applyFill="1" applyBorder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1" xfId="3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2" fontId="5" fillId="6" borderId="23" xfId="0" applyNumberFormat="1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10" fontId="5" fillId="6" borderId="23" xfId="0" applyNumberFormat="1" applyFont="1" applyFill="1" applyBorder="1" applyAlignment="1">
      <alignment horizontal="center"/>
    </xf>
    <xf numFmtId="0" fontId="5" fillId="4" borderId="22" xfId="0" applyFont="1" applyFill="1" applyBorder="1"/>
    <xf numFmtId="0" fontId="5" fillId="4" borderId="18" xfId="0" applyFont="1" applyFill="1" applyBorder="1" applyAlignment="1">
      <alignment horizontal="right"/>
    </xf>
    <xf numFmtId="0" fontId="10" fillId="4" borderId="1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5" fillId="3" borderId="1" xfId="3" applyNumberFormat="1" applyBorder="1" applyProtection="1">
      <alignment horizontal="center"/>
      <protection locked="0"/>
    </xf>
    <xf numFmtId="164" fontId="5" fillId="4" borderId="5" xfId="1" applyNumberFormat="1" applyFont="1" applyFill="1" applyBorder="1" applyAlignment="1">
      <alignment horizontal="center"/>
    </xf>
    <xf numFmtId="0" fontId="18" fillId="0" borderId="0" xfId="0" quotePrefix="1" applyFont="1"/>
    <xf numFmtId="0" fontId="9" fillId="0" borderId="0" xfId="0" applyFont="1"/>
    <xf numFmtId="0" fontId="19" fillId="0" borderId="0" xfId="0" applyFont="1"/>
  </cellXfs>
  <cellStyles count="4">
    <cellStyle name="Eingabefeld" xfId="3" xr:uid="{00000000-0005-0000-0000-000000000000}"/>
    <cellStyle name="Prozent" xfId="1" builtinId="5"/>
    <cellStyle name="Schlecht" xfId="2" builtinId="27"/>
    <cellStyle name="Standard" xfId="0" builtinId="0"/>
  </cellStyles>
  <dxfs count="74"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3300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CCFFCC"/>
      <color rgb="FFCCFF99"/>
      <color rgb="FFFFFF99"/>
      <color rgb="FFFF9933"/>
      <color rgb="FFFF3300"/>
      <color rgb="FFFA5C6B"/>
      <color rgb="FFFF5F57"/>
      <color rgb="FFFFCCCC"/>
      <color rgb="FFB2B2B2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zoomScaleNormal="100" workbookViewId="0">
      <selection activeCell="B2" sqref="B2"/>
    </sheetView>
  </sheetViews>
  <sheetFormatPr baseColWidth="10" defaultColWidth="11.42578125" defaultRowHeight="12.75" x14ac:dyDescent="0.2"/>
  <cols>
    <col min="1" max="1" width="11.85546875" style="4" customWidth="1"/>
    <col min="2" max="2" width="14.28515625" style="3" bestFit="1" customWidth="1"/>
    <col min="3" max="3" width="12" style="3" bestFit="1" customWidth="1"/>
    <col min="4" max="4" width="57.85546875" style="3" customWidth="1"/>
    <col min="5" max="5" width="15.28515625" style="3" customWidth="1"/>
    <col min="6" max="6" width="18" style="3" customWidth="1"/>
    <col min="7" max="7" width="1.28515625" style="3" customWidth="1"/>
    <col min="8" max="8" width="36.42578125" style="3" customWidth="1"/>
    <col min="9" max="9" width="35.7109375" style="3" customWidth="1"/>
    <col min="10" max="10" width="28.5703125" style="3" customWidth="1"/>
    <col min="11" max="11" width="16.140625" style="4" customWidth="1"/>
    <col min="12" max="16384" width="11.42578125" style="3"/>
  </cols>
  <sheetData>
    <row r="1" spans="1:11" ht="45" customHeight="1" x14ac:dyDescent="0.2">
      <c r="A1" s="38" t="s">
        <v>0</v>
      </c>
      <c r="B1" s="39" t="s">
        <v>4</v>
      </c>
      <c r="C1" s="40" t="s">
        <v>2</v>
      </c>
      <c r="D1" s="41" t="s">
        <v>27</v>
      </c>
      <c r="E1" s="41" t="s">
        <v>49</v>
      </c>
      <c r="F1" s="41" t="s">
        <v>50</v>
      </c>
      <c r="G1" s="37"/>
      <c r="H1" s="66" t="s">
        <v>48</v>
      </c>
      <c r="K1" s="3"/>
    </row>
    <row r="2" spans="1:11" ht="13.5" thickBot="1" x14ac:dyDescent="0.25">
      <c r="A2" s="31"/>
      <c r="B2" s="32"/>
      <c r="C2" s="58"/>
      <c r="D2" s="35"/>
      <c r="E2" s="34"/>
      <c r="F2" s="36">
        <f>COUNT(B5:B34)</f>
        <v>0</v>
      </c>
      <c r="G2" s="25"/>
      <c r="H2" s="25"/>
      <c r="K2" s="3"/>
    </row>
    <row r="3" spans="1:11" ht="13.5" thickBot="1" x14ac:dyDescent="0.25">
      <c r="A3" s="52"/>
      <c r="B3" s="56"/>
      <c r="C3" s="53"/>
      <c r="D3" s="57"/>
      <c r="E3" s="54"/>
      <c r="F3" s="55"/>
      <c r="G3" s="25"/>
      <c r="H3" s="25"/>
      <c r="K3" s="3"/>
    </row>
    <row r="4" spans="1:11" ht="24.75" thickBot="1" x14ac:dyDescent="0.25">
      <c r="A4" s="59" t="s">
        <v>6</v>
      </c>
      <c r="B4" s="60" t="s">
        <v>5</v>
      </c>
      <c r="D4" s="42" t="s">
        <v>55</v>
      </c>
      <c r="E4" s="30"/>
      <c r="F4" s="30"/>
      <c r="G4" s="10"/>
      <c r="H4" s="44" t="str">
        <f>IF((B2)="","keine Auswertung möglich",IF(COUNT(B5:B34)=0,"keine Auswertung möglich",IF(COUNT(B5:B34)=1,"keine Auswertung möglich",IF((E2)&lt;2,"keine Auswertung möglich",IF((E2)&lt;=F2,"anwendbar","nicht anwendbar")))))</f>
        <v>keine Auswertung möglich</v>
      </c>
      <c r="K4" s="3"/>
    </row>
    <row r="5" spans="1:11" x14ac:dyDescent="0.2">
      <c r="A5" s="28">
        <v>1</v>
      </c>
      <c r="B5" s="29"/>
      <c r="D5" s="11"/>
      <c r="E5" s="48"/>
      <c r="F5" s="11"/>
      <c r="G5" s="11"/>
      <c r="H5" s="11"/>
      <c r="K5" s="3"/>
    </row>
    <row r="6" spans="1:11" x14ac:dyDescent="0.2">
      <c r="A6" s="28">
        <v>2</v>
      </c>
      <c r="B6" s="29"/>
      <c r="D6" s="12" t="s">
        <v>12</v>
      </c>
      <c r="E6" s="49"/>
      <c r="F6" s="65" t="s">
        <v>14</v>
      </c>
      <c r="G6" s="13"/>
      <c r="H6" s="45" t="str">
        <f>IF(COUNT(B5:B34)=0,"",IF((H4)="keine Auswertung möglich","",IF(COUNT(B5:B24)=1,"",IF((H4)="nicht anwendbar","",IF(MAX(B5,B6,B7,B8,B9,B10,B11,B12,B13,B14,B15,B16,B17,B18,B19,B20,B21,B22,B23,B24,B25,B26,B27,B28,B29,B30,B31,B32,B33,B34)&lt;=B2,"ja","nein")))))</f>
        <v/>
      </c>
      <c r="K6" s="3"/>
    </row>
    <row r="7" spans="1:11" x14ac:dyDescent="0.2">
      <c r="A7" s="28">
        <v>3</v>
      </c>
      <c r="B7" s="29"/>
      <c r="D7" s="11"/>
      <c r="E7" s="49"/>
      <c r="F7" s="11"/>
      <c r="G7" s="11"/>
      <c r="H7" s="11"/>
      <c r="K7" s="3"/>
    </row>
    <row r="8" spans="1:11" x14ac:dyDescent="0.2">
      <c r="A8" s="28">
        <v>4</v>
      </c>
      <c r="B8" s="79"/>
      <c r="D8" s="15" t="s">
        <v>16</v>
      </c>
      <c r="E8" s="50"/>
      <c r="F8" s="16"/>
      <c r="G8" s="16"/>
      <c r="H8" s="17"/>
      <c r="K8" s="3"/>
    </row>
    <row r="9" spans="1:11" x14ac:dyDescent="0.2">
      <c r="A9" s="28">
        <v>5</v>
      </c>
      <c r="B9" s="29"/>
      <c r="D9" s="18" t="s">
        <v>29</v>
      </c>
      <c r="E9" s="62" t="str">
        <f>IF((H4)="keine Auswertung möglich","",IF((H4)="nicht anwendbar","",AVERAGE(B5:B34)))</f>
        <v/>
      </c>
      <c r="F9" s="11" t="s">
        <v>30</v>
      </c>
      <c r="G9" s="11"/>
      <c r="H9" s="46" t="str">
        <f>IF((H4)="keine Auswertung möglich","",IF((H4)="nicht anwendbar","",IF(E9&lt;=B2,"eingehalten","M &gt; Grenzwert")))</f>
        <v/>
      </c>
      <c r="K9" s="3"/>
    </row>
    <row r="10" spans="1:11" x14ac:dyDescent="0.2">
      <c r="A10" s="28">
        <v>6</v>
      </c>
      <c r="B10" s="29"/>
      <c r="D10" s="11"/>
      <c r="E10" s="49"/>
      <c r="F10" s="47"/>
      <c r="G10" s="11"/>
      <c r="H10" s="11"/>
      <c r="K10" s="3"/>
    </row>
    <row r="11" spans="1:11" x14ac:dyDescent="0.2">
      <c r="A11" s="28">
        <v>7</v>
      </c>
      <c r="B11" s="29"/>
      <c r="D11" s="18" t="s">
        <v>19</v>
      </c>
      <c r="E11" s="63" t="str">
        <f>IF((H4)="keine Auswertung möglich","",IF((H4)="nicht anwendbar","",SUM(Hilfstabellen!A48:A77)))</f>
        <v/>
      </c>
      <c r="F11" s="11"/>
      <c r="G11" s="11"/>
      <c r="H11" s="11"/>
      <c r="K11" s="3"/>
    </row>
    <row r="12" spans="1:11" x14ac:dyDescent="0.2">
      <c r="A12" s="28">
        <v>8</v>
      </c>
      <c r="B12" s="29"/>
      <c r="D12" s="18" t="s">
        <v>25</v>
      </c>
      <c r="E12" s="63" t="str">
        <f>IF((H4)="keine Auswertung möglich","",IF((H4)="nicht anwendbar","",ROUNDUP(COUNT(B5:B34)*0.8,0)))</f>
        <v/>
      </c>
      <c r="F12" s="11"/>
      <c r="G12" s="11"/>
      <c r="H12" s="11"/>
      <c r="K12" s="3"/>
    </row>
    <row r="13" spans="1:11" x14ac:dyDescent="0.2">
      <c r="A13" s="28">
        <v>9</v>
      </c>
      <c r="B13" s="79"/>
      <c r="D13" s="20" t="s">
        <v>34</v>
      </c>
      <c r="E13" s="61"/>
      <c r="F13" s="17" t="s">
        <v>33</v>
      </c>
      <c r="G13" s="11"/>
      <c r="H13" s="46" t="str">
        <f>IF((H4)="keine Auswertung möglich","",IF((H4)="nicht anwendbar","",IF(COUNT(B5:B340)&lt;5,"nicht bewertbar (&lt; 5 Laborproben !)",IF(E11&gt;=E12,"eingehalten","nicht erfüllt"))))</f>
        <v/>
      </c>
      <c r="K13" s="3"/>
    </row>
    <row r="14" spans="1:11" x14ac:dyDescent="0.2">
      <c r="A14" s="28">
        <v>10</v>
      </c>
      <c r="B14" s="29"/>
      <c r="D14" s="11"/>
      <c r="E14" s="49"/>
      <c r="F14" s="11"/>
      <c r="G14" s="11"/>
      <c r="H14" s="11"/>
      <c r="K14" s="3"/>
    </row>
    <row r="15" spans="1:11" x14ac:dyDescent="0.2">
      <c r="A15" s="28">
        <v>11</v>
      </c>
      <c r="B15" s="29"/>
      <c r="D15" s="11"/>
      <c r="E15" s="49"/>
      <c r="F15" s="65" t="s">
        <v>35</v>
      </c>
      <c r="G15" s="13"/>
      <c r="H15" s="45" t="str">
        <f>IF((H4)="keine Auswertung möglich","",IF((H4)="nicht anwendbar","",IF((H13)=(H9),"Anforderung erfüllt","Anforderung b) nicht erfüllt")))</f>
        <v/>
      </c>
      <c r="K15" s="3"/>
    </row>
    <row r="16" spans="1:11" x14ac:dyDescent="0.2">
      <c r="A16" s="28">
        <v>12</v>
      </c>
      <c r="B16" s="29"/>
      <c r="D16" s="17"/>
      <c r="E16" s="49"/>
      <c r="F16" s="11"/>
      <c r="G16" s="11"/>
      <c r="H16" s="11"/>
      <c r="K16" s="3"/>
    </row>
    <row r="17" spans="1:11" x14ac:dyDescent="0.2">
      <c r="A17" s="28">
        <v>13</v>
      </c>
      <c r="B17" s="29"/>
      <c r="D17" s="21" t="s">
        <v>24</v>
      </c>
      <c r="E17" s="49"/>
      <c r="F17" s="17"/>
      <c r="G17" s="17"/>
      <c r="H17" s="22"/>
      <c r="K17" s="3"/>
    </row>
    <row r="18" spans="1:11" ht="14.25" x14ac:dyDescent="0.2">
      <c r="A18" s="28">
        <v>14</v>
      </c>
      <c r="B18" s="29"/>
      <c r="D18" s="20" t="s">
        <v>20</v>
      </c>
      <c r="E18" s="62" t="str">
        <f>IF((B2)="","",IF(COUNT(B5:B34)=0,"",IF(COUNT(B5:B34)=1,"",IF((E2)&lt;2,"",IF((H4)="nicht anwendbar","",STDEVA(B5:B34))))))</f>
        <v/>
      </c>
      <c r="F18" s="17"/>
      <c r="G18" s="17"/>
      <c r="H18" s="11"/>
      <c r="K18" s="3"/>
    </row>
    <row r="19" spans="1:11" x14ac:dyDescent="0.2">
      <c r="A19" s="28">
        <v>15</v>
      </c>
      <c r="B19" s="29"/>
      <c r="D19" s="20" t="s">
        <v>21</v>
      </c>
      <c r="E19" s="64" t="str">
        <f>IF((B2)="","",IF(COUNT(B5:B34)=0,"",IF(COUNT(B5:B34)=1,"",IF((E2)&lt;2,"",IF((H4)="nicht anwendbar","",E18/E9)))))</f>
        <v/>
      </c>
      <c r="F19" s="47"/>
      <c r="G19" s="11"/>
      <c r="H19" s="11"/>
      <c r="K19" s="3"/>
    </row>
    <row r="20" spans="1:11" x14ac:dyDescent="0.2">
      <c r="A20" s="28">
        <v>16</v>
      </c>
      <c r="B20" s="29"/>
      <c r="D20" s="23" t="s">
        <v>22</v>
      </c>
      <c r="E20" s="62" t="str">
        <f>IF((B2)="","",IF(COUNT(B5:B34)=0,"",IF(COUNT(B5:B34)=1,"",IF((E2)&lt;2,"",IF((H4)="nicht anwendbar","",1.65*E18/SQRT(COUNT(B5:B34)))))))</f>
        <v/>
      </c>
      <c r="F20" s="11"/>
      <c r="G20" s="11"/>
      <c r="H20" s="11"/>
      <c r="K20" s="3"/>
    </row>
    <row r="21" spans="1:11" x14ac:dyDescent="0.2">
      <c r="A21" s="28">
        <v>17</v>
      </c>
      <c r="B21" s="29"/>
      <c r="D21" s="23" t="s">
        <v>23</v>
      </c>
      <c r="E21" s="62" t="str">
        <f>IF((B2)="","",IF(COUNT(B5:B34)=0,"",IF(COUNT(B5:B34)=1,"",IF((E2)&lt;2,"",IF((H4)="nicht anwendbar","",E9+E20)))))</f>
        <v/>
      </c>
      <c r="F21" s="11"/>
      <c r="G21" s="11"/>
      <c r="H21" s="11"/>
      <c r="K21" s="3"/>
    </row>
    <row r="22" spans="1:11" x14ac:dyDescent="0.2">
      <c r="A22" s="28">
        <v>18</v>
      </c>
      <c r="B22" s="29"/>
      <c r="D22" s="11"/>
      <c r="E22" s="49"/>
      <c r="F22" s="65" t="s">
        <v>36</v>
      </c>
      <c r="G22" s="13"/>
      <c r="H22" s="46" t="str">
        <f>IF((B2)="","",IF(COUNT(B5:B34)=0,"",IF(COUNT(B5:B34)=1,"",IF((F2)&lt;E2,"",IF((E2)&lt;2,"",IF(E21&lt;=B2,"ja","nein"))))))</f>
        <v/>
      </c>
      <c r="K22" s="3"/>
    </row>
    <row r="23" spans="1:11" x14ac:dyDescent="0.2">
      <c r="A23" s="28">
        <v>19</v>
      </c>
      <c r="B23" s="29"/>
      <c r="D23" s="11"/>
      <c r="E23" s="49"/>
      <c r="F23" s="11"/>
      <c r="G23" s="11"/>
      <c r="H23" s="11"/>
      <c r="K23" s="3"/>
    </row>
    <row r="24" spans="1:11" ht="13.5" thickBot="1" x14ac:dyDescent="0.25">
      <c r="A24" s="28">
        <v>20</v>
      </c>
      <c r="B24" s="29"/>
      <c r="D24" s="67"/>
      <c r="E24" s="68"/>
      <c r="F24" s="67"/>
      <c r="G24" s="67"/>
      <c r="H24" s="67"/>
      <c r="K24" s="3"/>
    </row>
    <row r="25" spans="1:11" ht="23.25" customHeight="1" thickBot="1" x14ac:dyDescent="0.25">
      <c r="A25" s="69">
        <v>21</v>
      </c>
      <c r="B25" s="70"/>
      <c r="D25" s="43" t="s">
        <v>11</v>
      </c>
      <c r="E25" s="10"/>
      <c r="F25" s="10"/>
      <c r="G25" s="10"/>
      <c r="H25" s="44" t="str">
        <f>IF((B2)="","keine Auswertung möglich",IF(COUNT(B5:B34)=0,"keine Auswertung möglich",IF(COUNT(B5:B34)=1,"keine Auswertung möglich",IF((E2)&lt;2,"keine Auswertung möglich",IF((F2)&lt;E2,"im vorliegenden Einzelfall anwendbar","nicht erforderlich (Anzahl LP gem. LAGA PN 98)")))))</f>
        <v>keine Auswertung möglich</v>
      </c>
      <c r="K25" s="3"/>
    </row>
    <row r="26" spans="1:11" x14ac:dyDescent="0.2">
      <c r="A26" s="28">
        <v>22</v>
      </c>
      <c r="B26" s="29"/>
      <c r="D26" s="11"/>
      <c r="E26" s="11"/>
      <c r="F26" s="11"/>
      <c r="G26" s="11"/>
      <c r="H26" s="11"/>
      <c r="K26" s="3"/>
    </row>
    <row r="27" spans="1:11" x14ac:dyDescent="0.2">
      <c r="A27" s="28">
        <v>23</v>
      </c>
      <c r="B27" s="29"/>
      <c r="D27" s="18" t="s">
        <v>31</v>
      </c>
      <c r="E27" s="19"/>
      <c r="F27" s="19"/>
      <c r="G27" s="19"/>
      <c r="H27" s="14" t="str">
        <f>IF((B2)="","",IF((H25)="keine Auswertung möglich","",IF((H25)="nicht erforderlich (Anzahl LP gem. LAGA PN 98)","",IF(MAX(B5,B6,B7,B8,B9,B10,B11,B12,B13,B14,B15,B16,B17,B18,B19,B20,B21,B22,B23,B24,B25,B26,B27,B28,B29,B30,B31,B32,B33,B34)&lt;=B2,"ja","nein"))))</f>
        <v/>
      </c>
      <c r="K27" s="3"/>
    </row>
    <row r="28" spans="1:11" x14ac:dyDescent="0.2">
      <c r="A28" s="28">
        <v>24</v>
      </c>
      <c r="B28" s="29"/>
      <c r="D28" s="11"/>
      <c r="E28" s="11"/>
      <c r="F28" s="11"/>
      <c r="G28" s="11"/>
      <c r="H28" s="11"/>
      <c r="K28" s="3"/>
    </row>
    <row r="29" spans="1:11" x14ac:dyDescent="0.2">
      <c r="A29" s="28">
        <v>25</v>
      </c>
      <c r="B29" s="29"/>
      <c r="D29" s="20" t="s">
        <v>13</v>
      </c>
      <c r="E29" s="80" t="str">
        <f>IF((B2)="","",IF((H25)="keine Auswertung möglich","",IF((H25)="nicht erforderlich (Anzahl LP gem. LAGA PN 98)","",(MAX(B5:B34)/MIN(B5:B34)-1))))</f>
        <v/>
      </c>
      <c r="F29" s="11"/>
      <c r="G29" s="11"/>
      <c r="H29" s="11"/>
      <c r="K29" s="3"/>
    </row>
    <row r="30" spans="1:11" x14ac:dyDescent="0.2">
      <c r="A30" s="28">
        <v>26</v>
      </c>
      <c r="B30" s="29"/>
      <c r="D30" s="23" t="s">
        <v>32</v>
      </c>
      <c r="E30" s="11"/>
      <c r="F30" s="11"/>
      <c r="G30" s="11"/>
      <c r="H30" s="14" t="str">
        <f>IF((B2)="","",IF((H25)="keine Auswertung möglich","",IF((H25)="nicht erforderlich (Anzahl LP gem. LAGA PN 98)","",IF((E29)&lt;=100%,"ja","nicht gegeben"))))</f>
        <v/>
      </c>
      <c r="K30" s="3"/>
    </row>
    <row r="31" spans="1:11" x14ac:dyDescent="0.2">
      <c r="A31" s="28">
        <v>27</v>
      </c>
      <c r="B31" s="29"/>
      <c r="D31" s="11"/>
      <c r="E31" s="11"/>
      <c r="F31" s="11"/>
      <c r="G31" s="11"/>
      <c r="H31" s="11"/>
      <c r="K31" s="3"/>
    </row>
    <row r="32" spans="1:11" x14ac:dyDescent="0.2">
      <c r="A32" s="28">
        <v>28</v>
      </c>
      <c r="B32" s="29"/>
      <c r="D32" s="11"/>
      <c r="E32" s="11"/>
      <c r="F32" s="65" t="s">
        <v>37</v>
      </c>
      <c r="G32" s="13"/>
      <c r="H32" s="45" t="str">
        <f>IF((B2)="","",IF((H25)="keine Auswertung möglich","",IF((H25)="nicht erforderlich (Anzahl LP gem. LAGA PN 98)","",IF((H27)=(H30),"ja","nein"))))</f>
        <v/>
      </c>
      <c r="K32" s="3"/>
    </row>
    <row r="33" spans="1:11" x14ac:dyDescent="0.2">
      <c r="A33" s="28">
        <v>29</v>
      </c>
      <c r="B33" s="29"/>
      <c r="K33" s="3"/>
    </row>
    <row r="34" spans="1:11" x14ac:dyDescent="0.2">
      <c r="A34" s="28">
        <v>30</v>
      </c>
      <c r="B34" s="29"/>
      <c r="F34" s="1"/>
      <c r="G34" s="1"/>
      <c r="H34" s="1"/>
      <c r="K34" s="3"/>
    </row>
    <row r="35" spans="1:11" x14ac:dyDescent="0.2">
      <c r="F35" s="1"/>
      <c r="G35" s="1"/>
      <c r="H35" s="1"/>
      <c r="I35" s="1"/>
      <c r="K35" s="3"/>
    </row>
    <row r="36" spans="1:11" x14ac:dyDescent="0.2">
      <c r="F36" s="1"/>
      <c r="G36" s="1"/>
      <c r="H36" s="1"/>
      <c r="I36" s="1"/>
      <c r="K36" s="3"/>
    </row>
    <row r="37" spans="1:11" ht="15" x14ac:dyDescent="0.25">
      <c r="A37" s="9" t="s">
        <v>1</v>
      </c>
      <c r="F37" s="1"/>
      <c r="G37" s="1"/>
      <c r="H37" s="1"/>
      <c r="I37"/>
      <c r="K37" s="3"/>
    </row>
    <row r="38" spans="1:11" x14ac:dyDescent="0.2">
      <c r="A38" s="81" t="s">
        <v>53</v>
      </c>
      <c r="F38" s="1"/>
      <c r="G38" s="1"/>
      <c r="H38" s="1"/>
      <c r="I38" s="1"/>
      <c r="K38" s="3"/>
    </row>
    <row r="39" spans="1:11" x14ac:dyDescent="0.2">
      <c r="A39" s="81" t="s">
        <v>51</v>
      </c>
      <c r="F39" s="1"/>
      <c r="G39" s="1"/>
      <c r="H39" s="1"/>
      <c r="I39" s="1"/>
      <c r="K39" s="3"/>
    </row>
    <row r="40" spans="1:11" x14ac:dyDescent="0.2">
      <c r="A40" s="81" t="s">
        <v>52</v>
      </c>
      <c r="F40" s="1"/>
      <c r="G40" s="1"/>
      <c r="H40" s="1"/>
      <c r="I40" s="1"/>
      <c r="K40" s="3"/>
    </row>
    <row r="41" spans="1:11" x14ac:dyDescent="0.2">
      <c r="A41" s="81" t="s">
        <v>54</v>
      </c>
      <c r="F41" s="1"/>
      <c r="G41" s="1"/>
      <c r="H41" s="1"/>
      <c r="I41" s="1"/>
      <c r="K41" s="3"/>
    </row>
    <row r="42" spans="1:11" x14ac:dyDescent="0.2">
      <c r="A42" s="2"/>
      <c r="K42" s="3"/>
    </row>
    <row r="43" spans="1:11" x14ac:dyDescent="0.2">
      <c r="A43" s="1"/>
      <c r="K43" s="3"/>
    </row>
    <row r="44" spans="1:11" x14ac:dyDescent="0.2">
      <c r="K44" s="3"/>
    </row>
    <row r="45" spans="1:11" x14ac:dyDescent="0.2">
      <c r="A45" s="3"/>
      <c r="K45" s="3"/>
    </row>
    <row r="46" spans="1:11" x14ac:dyDescent="0.2">
      <c r="A46" s="3"/>
      <c r="K46" s="3"/>
    </row>
    <row r="47" spans="1:11" x14ac:dyDescent="0.2">
      <c r="A47" s="3"/>
      <c r="K47" s="3"/>
    </row>
    <row r="48" spans="1:11" x14ac:dyDescent="0.2">
      <c r="A48" s="3"/>
      <c r="K48" s="3"/>
    </row>
    <row r="49" spans="1:11" x14ac:dyDescent="0.2">
      <c r="A49" s="3"/>
      <c r="K49" s="3"/>
    </row>
    <row r="50" spans="1:11" x14ac:dyDescent="0.2">
      <c r="A50" s="3"/>
      <c r="K50" s="3"/>
    </row>
    <row r="51" spans="1:11" x14ac:dyDescent="0.2">
      <c r="A51" s="3"/>
      <c r="K51" s="3"/>
    </row>
    <row r="52" spans="1:11" x14ac:dyDescent="0.2">
      <c r="A52" s="3"/>
      <c r="K52" s="3"/>
    </row>
    <row r="53" spans="1:11" x14ac:dyDescent="0.2">
      <c r="A53" s="3"/>
      <c r="K53" s="3"/>
    </row>
    <row r="54" spans="1:11" x14ac:dyDescent="0.2">
      <c r="A54" s="3"/>
      <c r="K54" s="3"/>
    </row>
    <row r="55" spans="1:11" x14ac:dyDescent="0.2">
      <c r="A55" s="3"/>
      <c r="K55" s="3"/>
    </row>
    <row r="56" spans="1:11" x14ac:dyDescent="0.2">
      <c r="A56" s="3"/>
      <c r="K56" s="3"/>
    </row>
    <row r="57" spans="1:11" x14ac:dyDescent="0.2">
      <c r="A57" s="3"/>
      <c r="K57" s="3"/>
    </row>
    <row r="58" spans="1:11" x14ac:dyDescent="0.2">
      <c r="A58" s="3"/>
    </row>
    <row r="59" spans="1:11" x14ac:dyDescent="0.2">
      <c r="A59" s="3"/>
    </row>
    <row r="61" spans="1:11" x14ac:dyDescent="0.2">
      <c r="A61" s="3"/>
    </row>
    <row r="62" spans="1:11" x14ac:dyDescent="0.2">
      <c r="A62" s="3"/>
    </row>
    <row r="63" spans="1:11" x14ac:dyDescent="0.2">
      <c r="A63" s="3"/>
    </row>
    <row r="64" spans="1:11" x14ac:dyDescent="0.2">
      <c r="A64" s="3"/>
    </row>
    <row r="65" spans="1:11" x14ac:dyDescent="0.2">
      <c r="A65" s="3"/>
    </row>
    <row r="66" spans="1:11" x14ac:dyDescent="0.2">
      <c r="A66" s="3"/>
    </row>
    <row r="67" spans="1:11" x14ac:dyDescent="0.2">
      <c r="A67" s="3"/>
    </row>
    <row r="70" spans="1:11" x14ac:dyDescent="0.2">
      <c r="A70" s="3"/>
      <c r="K70" s="3"/>
    </row>
    <row r="71" spans="1:11" x14ac:dyDescent="0.2">
      <c r="A71" s="3"/>
      <c r="K71" s="3"/>
    </row>
    <row r="72" spans="1:11" x14ac:dyDescent="0.2">
      <c r="A72" s="3"/>
      <c r="K72" s="3"/>
    </row>
    <row r="73" spans="1:11" x14ac:dyDescent="0.2">
      <c r="A73" s="3"/>
      <c r="K73" s="3"/>
    </row>
    <row r="74" spans="1:11" x14ac:dyDescent="0.2">
      <c r="A74" s="3"/>
      <c r="K74" s="3"/>
    </row>
    <row r="75" spans="1:11" x14ac:dyDescent="0.2">
      <c r="A75" s="3"/>
      <c r="K75" s="3"/>
    </row>
    <row r="76" spans="1:11" x14ac:dyDescent="0.2">
      <c r="A76" s="3"/>
    </row>
    <row r="78" spans="1:11" x14ac:dyDescent="0.2">
      <c r="A78" s="3"/>
    </row>
    <row r="79" spans="1:11" x14ac:dyDescent="0.2">
      <c r="A79" s="3"/>
    </row>
    <row r="80" spans="1:11" x14ac:dyDescent="0.2">
      <c r="A80" s="3"/>
    </row>
    <row r="81" spans="1:11" x14ac:dyDescent="0.2">
      <c r="A81" s="3"/>
    </row>
    <row r="82" spans="1:11" x14ac:dyDescent="0.2">
      <c r="A82" s="3"/>
      <c r="K82" s="3"/>
    </row>
    <row r="83" spans="1:11" x14ac:dyDescent="0.2">
      <c r="A83" s="3"/>
      <c r="K83" s="3"/>
    </row>
    <row r="84" spans="1:11" x14ac:dyDescent="0.2">
      <c r="A84" s="3"/>
      <c r="K84" s="3"/>
    </row>
    <row r="85" spans="1:11" x14ac:dyDescent="0.2">
      <c r="A85" s="3"/>
      <c r="K85" s="3"/>
    </row>
    <row r="86" spans="1:11" x14ac:dyDescent="0.2">
      <c r="A86" s="3"/>
      <c r="K86" s="3"/>
    </row>
    <row r="87" spans="1:11" x14ac:dyDescent="0.2">
      <c r="A87" s="3"/>
      <c r="K87" s="3"/>
    </row>
    <row r="88" spans="1:11" x14ac:dyDescent="0.2">
      <c r="A88" s="3"/>
      <c r="K88" s="3"/>
    </row>
    <row r="89" spans="1:11" x14ac:dyDescent="0.2">
      <c r="A89" s="3"/>
      <c r="K89" s="3"/>
    </row>
  </sheetData>
  <sheetProtection algorithmName="SHA-512" hashValue="M03+Lyrgw9PdgIJc7ba0FR8vFiJpVem8xX/T+Qe39yw+HKcA3jtjCllLDDc4IOLQeo0Zk27EZFKQQbdNxHwmEA==" saltValue="kJhqXkoBGffUiclXRxot4g==" spinCount="100000" sheet="1" formatCells="0" formatColumns="0" formatRows="0" insertColumns="0" insertRows="0"/>
  <scenarios current="0" show="0">
    <scenario name="Grenzwert" locked="1" count="1" user="Heichele Richard" comment="Erstellt von Heichele Richard am 25.03.2015">
      <inputCells r="B2" val="w"/>
    </scenario>
  </scenarios>
  <dataConsolidate/>
  <conditionalFormatting sqref="H6">
    <cfRule type="containsText" dxfId="73" priority="39" operator="containsText" text="nein">
      <formula>NOT(ISERROR(SEARCH("nein",H6)))</formula>
    </cfRule>
    <cfRule type="containsText" dxfId="72" priority="46" operator="containsText" text="ja">
      <formula>NOT(ISERROR(SEARCH("ja",H6)))</formula>
    </cfRule>
  </conditionalFormatting>
  <conditionalFormatting sqref="H9">
    <cfRule type="containsText" dxfId="71" priority="11" operator="containsText" text="M &gt; Grenzwert">
      <formula>NOT(ISERROR(SEARCH("M &gt; Grenzwert",H9)))</formula>
    </cfRule>
    <cfRule type="containsText" dxfId="70" priority="12" operator="containsText" text="M &gt; Grenzwert">
      <formula>NOT(ISERROR(SEARCH("M &gt; Grenzwert",H9)))</formula>
    </cfRule>
    <cfRule type="containsText" dxfId="69" priority="20" operator="containsText" text="M &gt; Grenzwert">
      <formula>NOT(ISERROR(SEARCH("M &gt; Grenzwert",H9)))</formula>
    </cfRule>
    <cfRule type="containsText" dxfId="68" priority="23" operator="containsText" text="M &lt; Grenzwert">
      <formula>NOT(ISERROR(SEARCH("M &lt; Grenzwert",H9)))</formula>
    </cfRule>
    <cfRule type="containsText" dxfId="67" priority="24" operator="containsText" text="eingehalten">
      <formula>NOT(ISERROR(SEARCH("eingehalten",H9)))</formula>
    </cfRule>
    <cfRule type="containsText" dxfId="66" priority="37" operator="containsText" text="nein">
      <formula>NOT(ISERROR(SEARCH("nein",H9)))</formula>
    </cfRule>
    <cfRule type="containsText" dxfId="65" priority="45" operator="containsText" text="ja">
      <formula>NOT(ISERROR(SEARCH("ja",H9)))</formula>
    </cfRule>
  </conditionalFormatting>
  <conditionalFormatting sqref="H22">
    <cfRule type="containsText" dxfId="64" priority="38" operator="containsText" text="nein">
      <formula>NOT(ISERROR(SEARCH("nein",H22)))</formula>
    </cfRule>
    <cfRule type="containsText" dxfId="63" priority="44" operator="containsText" text="ja">
      <formula>NOT(ISERROR(SEARCH("ja",H22)))</formula>
    </cfRule>
  </conditionalFormatting>
  <conditionalFormatting sqref="H27">
    <cfRule type="containsText" dxfId="62" priority="25" operator="containsText" text="nein">
      <formula>NOT(ISERROR(SEARCH("nein",H27)))</formula>
    </cfRule>
    <cfRule type="containsText" dxfId="61" priority="40" operator="containsText" text="nein">
      <formula>NOT(ISERROR(SEARCH("nein",H27)))</formula>
    </cfRule>
    <cfRule type="containsText" dxfId="60" priority="43" operator="containsText" text="ja">
      <formula>NOT(ISERROR(SEARCH("ja",H27)))</formula>
    </cfRule>
  </conditionalFormatting>
  <conditionalFormatting sqref="H13">
    <cfRule type="containsText" dxfId="59" priority="13" operator="containsText" text="nicht bewertbar (&lt; 5 Laborproben !)">
      <formula>NOT(ISERROR(SEARCH("nicht bewertbar (&lt; 5 Laborproben !)",H13)))</formula>
    </cfRule>
    <cfRule type="containsText" dxfId="58" priority="22" operator="containsText" text="eingehalten">
      <formula>NOT(ISERROR(SEARCH("eingehalten",H13)))</formula>
    </cfRule>
    <cfRule type="containsText" dxfId="57" priority="29" operator="containsText" text="nicht ausreichend">
      <formula>NOT(ISERROR(SEARCH("nicht ausreichend",H13)))</formula>
    </cfRule>
    <cfRule type="containsText" dxfId="56" priority="30" operator="containsText" text="nein">
      <formula>NOT(ISERROR(SEARCH("nein",H13)))</formula>
    </cfRule>
    <cfRule type="containsText" dxfId="55" priority="35" operator="containsText" text="ja">
      <formula>NOT(ISERROR(SEARCH("ja",H13)))</formula>
    </cfRule>
    <cfRule type="containsText" dxfId="54" priority="36" operator="containsText" text="nicht erfüllt">
      <formula>NOT(ISERROR(SEARCH("nicht erfüllt",H13)))</formula>
    </cfRule>
    <cfRule type="containsText" dxfId="53" priority="42" operator="containsText" text="ja">
      <formula>NOT(ISERROR(SEARCH("ja",H13)))</formula>
    </cfRule>
  </conditionalFormatting>
  <conditionalFormatting sqref="H32">
    <cfRule type="containsText" dxfId="52" priority="27" operator="containsText" text="nein">
      <formula>NOT(ISERROR(SEARCH("nein",H32)))</formula>
    </cfRule>
    <cfRule type="containsText" dxfId="51" priority="41" operator="containsText" text="ja">
      <formula>NOT(ISERROR(SEARCH("ja",H32)))</formula>
    </cfRule>
  </conditionalFormatting>
  <conditionalFormatting sqref="H15">
    <cfRule type="containsText" dxfId="50" priority="15" operator="containsText" text="Anforderung b) nicht erfüllt">
      <formula>NOT(ISERROR(SEARCH("Anforderung b) nicht erfüllt",H15)))</formula>
    </cfRule>
    <cfRule type="containsText" dxfId="49" priority="18" operator="containsText" text="Anforderung erfüllt">
      <formula>NOT(ISERROR(SEARCH("Anforderung erfüllt",H15)))</formula>
    </cfRule>
    <cfRule type="containsText" dxfId="48" priority="19" operator="containsText" text="Anforderung nicht erfüllt">
      <formula>NOT(ISERROR(SEARCH("Anforderung nicht erfüllt",H15)))</formula>
    </cfRule>
    <cfRule type="containsText" dxfId="47" priority="21" operator="containsText" text="Bedingungen erfüllt">
      <formula>NOT(ISERROR(SEARCH("Bedingungen erfüllt",H15)))</formula>
    </cfRule>
    <cfRule type="containsText" dxfId="46" priority="31" operator="containsText" text="eingehalten">
      <formula>NOT(ISERROR(SEARCH("eingehalten",H15)))</formula>
    </cfRule>
    <cfRule type="containsText" dxfId="45" priority="32" operator="containsText" text="Bedingungen nicht erfüllt">
      <formula>NOT(ISERROR(SEARCH("Bedingungen nicht erfüllt",H15)))</formula>
    </cfRule>
    <cfRule type="containsText" dxfId="44" priority="33" operator="containsText" text="ja">
      <formula>NOT(ISERROR(SEARCH("ja",H15)))</formula>
    </cfRule>
    <cfRule type="containsText" dxfId="43" priority="34" operator="containsText" text="nein">
      <formula>NOT(ISERROR(SEARCH("nein",H15)))</formula>
    </cfRule>
  </conditionalFormatting>
  <conditionalFormatting sqref="H30">
    <cfRule type="containsText" dxfId="42" priority="17" operator="containsText" text="nicht gegeben">
      <formula>NOT(ISERROR(SEARCH("nicht gegeben",H30)))</formula>
    </cfRule>
    <cfRule type="containsText" dxfId="41" priority="26" operator="containsText" text="ja">
      <formula>NOT(ISERROR(SEARCH("ja",H30)))</formula>
    </cfRule>
    <cfRule type="containsText" dxfId="40" priority="28" operator="containsText" text="unzulässige Abweichung">
      <formula>NOT(ISERROR(SEARCH("unzulässige Abweichung",H30)))</formula>
    </cfRule>
  </conditionalFormatting>
  <conditionalFormatting sqref="E27:G27">
    <cfRule type="expression" priority="16">
      <formula>"wenn(g5)=""nicht anwendbar"";"</formula>
    </cfRule>
  </conditionalFormatting>
  <conditionalFormatting sqref="F32:G32">
    <cfRule type="expression" priority="14">
      <formula>"wenn(g5)=""nicht anwendbar"";"</formula>
    </cfRule>
  </conditionalFormatting>
  <conditionalFormatting sqref="B14:B34">
    <cfRule type="cellIs" dxfId="39" priority="8" operator="greaterThan">
      <formula>$B$2</formula>
    </cfRule>
    <cfRule type="cellIs" dxfId="38" priority="9" operator="between">
      <formula>0.00000000001</formula>
      <formula>$B$2</formula>
    </cfRule>
  </conditionalFormatting>
  <conditionalFormatting sqref="B5:B13">
    <cfRule type="cellIs" dxfId="37" priority="1" operator="greaterThan">
      <formula>$B$2</formula>
    </cfRule>
    <cfRule type="cellIs" dxfId="36" priority="2" operator="between">
      <formula>0.00000000001</formula>
      <formula>$B$2</formula>
    </cfRule>
  </conditionalFormatting>
  <dataValidations count="3">
    <dataValidation type="decimal" operator="notEqual" allowBlank="1" showInputMessage="1" showErrorMessage="1" sqref="B5:B34" xr:uid="{00000000-0002-0000-0000-000000000000}">
      <formula1>0</formula1>
    </dataValidation>
    <dataValidation type="decimal" allowBlank="1" showInputMessage="1" showErrorMessage="1" sqref="D2:D3" xr:uid="{00000000-0002-0000-0000-000001000000}">
      <formula1>0.000001</formula1>
      <formula2>1000000</formula2>
    </dataValidation>
    <dataValidation type="decimal" showInputMessage="1" showErrorMessage="1" sqref="B2:B3" xr:uid="{00000000-0002-0000-0000-000002000000}">
      <formula1>0.000001</formula1>
      <formula2>1000000</formula2>
    </dataValidation>
  </dataValidations>
  <pageMargins left="0.70866141732283472" right="0.70866141732283472" top="0.78740157480314965" bottom="0.78740157480314965" header="0.31496062992125984" footer="0.31496062992125984"/>
  <pageSetup paperSize="9" scale="77" orientation="landscape" r:id="rId1"/>
  <headerFooter>
    <oddHeader xml:space="preserve">&amp;L&amp;"Arial,Standard"&amp;10Deponien
Zentrale Analytik / Schwermetallanalytik&amp;C&amp;"Arial,Standard"&amp;10Auswerteroutine
zur Bewertung von Messergebnissen
&amp;RStand: Dezember 2020
</oddHeader>
    <oddFooter>&amp;L&amp;"Arial,Standard"&amp;10Referate 36 und 72&amp;C&amp;"Arial,Standard"&amp;10Bayerisches Landesamt für Umwelt
Bürgermeister-Ulrich-Str. 160 
86179 Augsburg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aßeinheit" xr:uid="{00000000-0002-0000-0000-000003000000}">
          <x14:formula1>
            <xm:f>Hilfstabellen!$A$5:$A$8</xm:f>
          </x14:formula1>
          <xm:sqref>C3</xm:sqref>
        </x14:dataValidation>
        <x14:dataValidation type="list" allowBlank="1" showInputMessage="1" showErrorMessage="1" xr:uid="{00000000-0002-0000-0000-000004000000}">
          <x14:formula1>
            <xm:f>Hilfstabellen!$A$15:$A$43</xm:f>
          </x14:formula1>
          <xm:sqref>E2:E3</xm:sqref>
        </x14:dataValidation>
        <x14:dataValidation type="list" allowBlank="1" showInputMessage="1" showErrorMessage="1" promptTitle="Maßeinheit" xr:uid="{00000000-0002-0000-0000-000005000000}">
          <x14:formula1>
            <xm:f>Hilfstabellen!$A$5:$A$11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9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" width="11.85546875" style="4" customWidth="1"/>
    <col min="2" max="2" width="13.85546875" style="3" customWidth="1"/>
    <col min="3" max="3" width="10" style="3" customWidth="1"/>
    <col min="4" max="4" width="58.42578125" style="3" customWidth="1"/>
    <col min="5" max="5" width="21.42578125" style="3" customWidth="1"/>
    <col min="6" max="6" width="18" style="3" customWidth="1"/>
    <col min="7" max="7" width="1.28515625" style="3" customWidth="1"/>
    <col min="8" max="8" width="34.28515625" style="3" customWidth="1"/>
    <col min="9" max="9" width="35.7109375" style="3" customWidth="1"/>
    <col min="10" max="10" width="28.5703125" style="3" customWidth="1"/>
    <col min="11" max="11" width="16.140625" style="4" customWidth="1"/>
    <col min="12" max="16384" width="11.42578125" style="3"/>
  </cols>
  <sheetData>
    <row r="1" spans="1:11" ht="38.25" x14ac:dyDescent="0.2">
      <c r="A1" s="38" t="s">
        <v>0</v>
      </c>
      <c r="B1" s="39" t="s">
        <v>4</v>
      </c>
      <c r="C1" s="40" t="s">
        <v>2</v>
      </c>
      <c r="D1" s="41" t="s">
        <v>27</v>
      </c>
      <c r="E1" s="41" t="s">
        <v>15</v>
      </c>
      <c r="F1" s="41" t="s">
        <v>50</v>
      </c>
      <c r="G1" s="37"/>
      <c r="H1" s="66" t="s">
        <v>26</v>
      </c>
      <c r="K1" s="3"/>
    </row>
    <row r="2" spans="1:11" ht="13.5" thickBot="1" x14ac:dyDescent="0.25">
      <c r="A2" s="31"/>
      <c r="B2" s="32">
        <v>50</v>
      </c>
      <c r="C2" s="33"/>
      <c r="D2" s="35">
        <v>500</v>
      </c>
      <c r="E2" s="34">
        <v>9</v>
      </c>
      <c r="F2" s="36">
        <f>COUNT(B5:B34)</f>
        <v>9</v>
      </c>
      <c r="G2" s="25"/>
      <c r="H2" s="25"/>
      <c r="K2" s="3"/>
    </row>
    <row r="3" spans="1:11" s="67" customFormat="1" ht="13.5" thickBot="1" x14ac:dyDescent="0.25">
      <c r="A3" s="52"/>
      <c r="B3" s="56"/>
      <c r="C3" s="71"/>
      <c r="D3" s="57"/>
      <c r="E3" s="54"/>
      <c r="F3" s="55"/>
      <c r="G3" s="25"/>
      <c r="H3" s="25"/>
    </row>
    <row r="4" spans="1:11" ht="24.75" thickBot="1" x14ac:dyDescent="0.25">
      <c r="A4" s="59" t="s">
        <v>6</v>
      </c>
      <c r="B4" s="60" t="s">
        <v>5</v>
      </c>
      <c r="D4" s="42" t="s">
        <v>55</v>
      </c>
      <c r="E4" s="30"/>
      <c r="F4" s="30"/>
      <c r="G4" s="10"/>
      <c r="H4" s="44" t="str">
        <f>IF((B2)="","keine Auswertung möglich",IF(COUNT(B5:B34)=0,"keine Auswertung möglich",IF(COUNT(B5:B34)=1,"keine Auswertung möglich",IF((E2)&lt;2,"keine Auswertung möglich",IF((E2)&lt;=F2,"anwendbar","nicht anwendbar")))))</f>
        <v>anwendbar</v>
      </c>
      <c r="K4" s="3"/>
    </row>
    <row r="5" spans="1:11" x14ac:dyDescent="0.2">
      <c r="A5" s="28">
        <v>1</v>
      </c>
      <c r="B5" s="29">
        <v>48.9</v>
      </c>
      <c r="D5" s="11"/>
      <c r="E5" s="11"/>
      <c r="F5" s="75"/>
      <c r="G5" s="11"/>
      <c r="H5" s="11"/>
      <c r="K5" s="3"/>
    </row>
    <row r="6" spans="1:11" x14ac:dyDescent="0.2">
      <c r="A6" s="28">
        <v>2</v>
      </c>
      <c r="B6" s="29">
        <v>45.1</v>
      </c>
      <c r="D6" s="12" t="s">
        <v>12</v>
      </c>
      <c r="E6" s="11"/>
      <c r="F6" s="76" t="s">
        <v>14</v>
      </c>
      <c r="G6" s="13"/>
      <c r="H6" s="45" t="str">
        <f>IF(COUNT(B5:B34)=0,"",IF((H4)="keine Auswertung möglich","",IF(COUNT(B5:B24)=1,"",IF((H4)="nicht anwendbar","",IF(MAX(B5,B6,B7,B8,B9,B10,B11,B12,B13,B14,B15,B16,B17,B18,B19,B20,B21,B22,B23,B24,B25,B26,B27,B28,B29,B30,B31,B32,B33,B34)&lt;=B2,"ja","nein")))))</f>
        <v>nein</v>
      </c>
      <c r="K6" s="3"/>
    </row>
    <row r="7" spans="1:11" x14ac:dyDescent="0.2">
      <c r="A7" s="28">
        <v>3</v>
      </c>
      <c r="B7" s="29">
        <v>37.299999999999997</v>
      </c>
      <c r="D7" s="11"/>
      <c r="E7" s="11"/>
      <c r="F7" s="51"/>
      <c r="G7" s="11"/>
      <c r="H7" s="11"/>
      <c r="K7" s="3"/>
    </row>
    <row r="8" spans="1:11" x14ac:dyDescent="0.2">
      <c r="A8" s="28">
        <v>4</v>
      </c>
      <c r="B8" s="29">
        <v>39</v>
      </c>
      <c r="D8" s="15" t="s">
        <v>16</v>
      </c>
      <c r="E8" s="16"/>
      <c r="F8" s="77"/>
      <c r="G8" s="16"/>
      <c r="H8" s="17"/>
      <c r="K8" s="3"/>
    </row>
    <row r="9" spans="1:11" x14ac:dyDescent="0.2">
      <c r="A9" s="28">
        <v>5</v>
      </c>
      <c r="B9" s="29">
        <v>44.7</v>
      </c>
      <c r="D9" s="18" t="s">
        <v>40</v>
      </c>
      <c r="E9" s="72">
        <f>IF((H4)="keine Auswertung möglich","",IF((H4)="nicht anwendbar","",AVERAGE(B5:B34)))</f>
        <v>48.133333333333333</v>
      </c>
      <c r="F9" s="51" t="s">
        <v>30</v>
      </c>
      <c r="G9" s="11"/>
      <c r="H9" s="46" t="str">
        <f>IF((H4)="keine Auswertung möglich","",IF((H4)="nicht anwendbar","",IF(E9&lt;=B2,"eingehalten","M &gt; Grenzwert")))</f>
        <v>eingehalten</v>
      </c>
      <c r="K9" s="3"/>
    </row>
    <row r="10" spans="1:11" x14ac:dyDescent="0.2">
      <c r="A10" s="28">
        <v>6</v>
      </c>
      <c r="B10" s="29">
        <v>41.4</v>
      </c>
      <c r="D10" s="11"/>
      <c r="E10" s="11"/>
      <c r="F10" s="78"/>
      <c r="G10" s="11"/>
      <c r="H10" s="11"/>
      <c r="K10" s="3"/>
    </row>
    <row r="11" spans="1:11" x14ac:dyDescent="0.2">
      <c r="A11" s="28">
        <v>7</v>
      </c>
      <c r="B11" s="29">
        <v>91</v>
      </c>
      <c r="D11" s="18" t="s">
        <v>19</v>
      </c>
      <c r="E11" s="73">
        <f>IF((H4)="keine Auswertung möglich","",IF((H4)="nicht anwendbar","",SUM(Hilfstabellen!A82:A111)))</f>
        <v>8</v>
      </c>
      <c r="F11" s="51"/>
      <c r="G11" s="11"/>
      <c r="H11" s="11"/>
      <c r="K11" s="3"/>
    </row>
    <row r="12" spans="1:11" x14ac:dyDescent="0.2">
      <c r="A12" s="28">
        <v>8</v>
      </c>
      <c r="B12" s="29">
        <v>40.1</v>
      </c>
      <c r="D12" s="18" t="s">
        <v>25</v>
      </c>
      <c r="E12" s="73">
        <f>IF((H4)="keine Auswertung möglich","",IF((H4)="nicht anwendbar","",ROUNDUP(COUNT(B5:B34)*0.8,0)))</f>
        <v>8</v>
      </c>
      <c r="F12" s="51"/>
      <c r="G12" s="11"/>
      <c r="H12" s="11"/>
      <c r="K12" s="3"/>
    </row>
    <row r="13" spans="1:11" x14ac:dyDescent="0.2">
      <c r="A13" s="28">
        <v>9</v>
      </c>
      <c r="B13" s="29">
        <v>45.7</v>
      </c>
      <c r="D13" s="20" t="s">
        <v>39</v>
      </c>
      <c r="E13" s="11"/>
      <c r="F13" s="51" t="s">
        <v>33</v>
      </c>
      <c r="G13" s="11"/>
      <c r="H13" s="46" t="str">
        <f>IF((H4)="keine Auswertung möglich","",IF((H4)="nicht anwendbar","",IF(COUNT(B5:B340)&lt;5,"nicht bewertbar (&lt; 5 Laborproben !)",IF(E11&gt;=E12,"eingehalten","nicht erfüllt"))))</f>
        <v>eingehalten</v>
      </c>
      <c r="K13" s="3"/>
    </row>
    <row r="14" spans="1:11" x14ac:dyDescent="0.2">
      <c r="A14" s="28">
        <v>10</v>
      </c>
      <c r="B14" s="29"/>
      <c r="D14" s="11"/>
      <c r="E14" s="11"/>
      <c r="F14" s="51"/>
      <c r="G14" s="11"/>
      <c r="H14" s="11"/>
      <c r="K14" s="3"/>
    </row>
    <row r="15" spans="1:11" x14ac:dyDescent="0.2">
      <c r="A15" s="28">
        <v>11</v>
      </c>
      <c r="B15" s="29"/>
      <c r="D15" s="11"/>
      <c r="E15" s="11"/>
      <c r="F15" s="76" t="s">
        <v>35</v>
      </c>
      <c r="G15" s="13"/>
      <c r="H15" s="45" t="str">
        <f>IF((H4)="keine Auswertung möglich","",IF((H4)="nicht anwendbar","",IF((H13)=(H9),"Anforderung erfüllt","Anforderung b) nicht erfüllt")))</f>
        <v>Anforderung erfüllt</v>
      </c>
      <c r="K15" s="3"/>
    </row>
    <row r="16" spans="1:11" x14ac:dyDescent="0.2">
      <c r="A16" s="28">
        <v>12</v>
      </c>
      <c r="B16" s="29"/>
      <c r="D16" s="17"/>
      <c r="E16" s="11"/>
      <c r="F16" s="51"/>
      <c r="G16" s="11"/>
      <c r="H16" s="11"/>
      <c r="K16" s="3"/>
    </row>
    <row r="17" spans="1:11" x14ac:dyDescent="0.2">
      <c r="A17" s="28">
        <v>13</v>
      </c>
      <c r="B17" s="29"/>
      <c r="D17" s="21" t="s">
        <v>24</v>
      </c>
      <c r="E17" s="11"/>
      <c r="F17" s="51"/>
      <c r="G17" s="17"/>
      <c r="H17" s="22"/>
      <c r="K17" s="3"/>
    </row>
    <row r="18" spans="1:11" ht="14.25" x14ac:dyDescent="0.2">
      <c r="A18" s="28">
        <v>14</v>
      </c>
      <c r="B18" s="29"/>
      <c r="D18" s="20" t="s">
        <v>20</v>
      </c>
      <c r="E18" s="72">
        <f>IF((B2)="","",IF(COUNT(B5:B34)=0,"",IF(COUNT(B5:B34)=1,"",IF((E2)&lt;2,"",IF((H4)="nicht anwendbar","",STDEVA(B5:B34))))))</f>
        <v>16.491285577540644</v>
      </c>
      <c r="F18" s="51"/>
      <c r="G18" s="17"/>
      <c r="H18" s="11"/>
      <c r="K18" s="3"/>
    </row>
    <row r="19" spans="1:11" x14ac:dyDescent="0.2">
      <c r="A19" s="28">
        <v>15</v>
      </c>
      <c r="B19" s="29"/>
      <c r="D19" s="20" t="s">
        <v>21</v>
      </c>
      <c r="E19" s="74">
        <f>IF((B2)="","",IF(COUNT(B5:B34)=0,"",IF(COUNT(B5:B34)=1,"",IF((E2)&lt;2,"",IF((H4)="nicht anwendbar","",E18/E9)))))</f>
        <v>0.34261673637549817</v>
      </c>
      <c r="F19" s="78"/>
      <c r="G19" s="11"/>
      <c r="H19" s="11"/>
      <c r="K19" s="3"/>
    </row>
    <row r="20" spans="1:11" x14ac:dyDescent="0.2">
      <c r="A20" s="28">
        <v>16</v>
      </c>
      <c r="B20" s="29"/>
      <c r="D20" s="23" t="s">
        <v>22</v>
      </c>
      <c r="E20" s="72">
        <f>IF((B2)="","",IF(COUNT(B5:B34)=0,"",IF(COUNT(B5:B34)=1,"",IF((E2)&lt;2,"",IF((H4)="nicht anwendbar","",1.65*E18/SQRT(COUNT(B5:B34)))))))</f>
        <v>9.0702070676473543</v>
      </c>
      <c r="F20" s="51"/>
      <c r="G20" s="11"/>
      <c r="H20" s="11"/>
      <c r="K20" s="3"/>
    </row>
    <row r="21" spans="1:11" x14ac:dyDescent="0.2">
      <c r="A21" s="28">
        <v>17</v>
      </c>
      <c r="B21" s="29"/>
      <c r="D21" s="23" t="s">
        <v>23</v>
      </c>
      <c r="E21" s="72">
        <f>IF((B2)="","",IF(COUNT(B5:B34)=0,"",IF(COUNT(B5:B34)=1,"",IF((E2)&lt;2,"",IF((H4)="nicht anwendbar","",E9+E20)))))</f>
        <v>57.203540400980685</v>
      </c>
      <c r="F21" s="51"/>
      <c r="G21" s="11"/>
      <c r="H21" s="11"/>
      <c r="K21" s="3"/>
    </row>
    <row r="22" spans="1:11" x14ac:dyDescent="0.2">
      <c r="A22" s="28">
        <v>18</v>
      </c>
      <c r="B22" s="29"/>
      <c r="D22" s="11"/>
      <c r="E22" s="11"/>
      <c r="F22" s="76" t="s">
        <v>36</v>
      </c>
      <c r="G22" s="13"/>
      <c r="H22" s="46" t="str">
        <f>IF((B2)="","",IF(COUNT(B5:B34)=0,"",IF(COUNT(B5:B34)=1,"",IF((F2)&lt;E2,"",IF((E2)&lt;2,"",IF(E21&lt;=B2,"ja","nein"))))))</f>
        <v>nein</v>
      </c>
      <c r="K22" s="3"/>
    </row>
    <row r="23" spans="1:11" x14ac:dyDescent="0.2">
      <c r="A23" s="28">
        <v>19</v>
      </c>
      <c r="B23" s="29"/>
      <c r="D23" s="11"/>
      <c r="E23" s="11"/>
      <c r="F23" s="51"/>
      <c r="G23" s="11"/>
      <c r="H23" s="11"/>
      <c r="K23" s="3"/>
    </row>
    <row r="24" spans="1:11" ht="13.5" thickBot="1" x14ac:dyDescent="0.25">
      <c r="A24" s="28">
        <v>20</v>
      </c>
      <c r="B24" s="29"/>
      <c r="D24" s="67"/>
      <c r="E24" s="67"/>
      <c r="F24" s="67"/>
      <c r="G24" s="67"/>
      <c r="H24" s="67"/>
      <c r="K24" s="3"/>
    </row>
    <row r="25" spans="1:11" ht="23.25" customHeight="1" thickBot="1" x14ac:dyDescent="0.25">
      <c r="A25" s="69">
        <v>21</v>
      </c>
      <c r="B25" s="70"/>
      <c r="D25" s="43" t="s">
        <v>11</v>
      </c>
      <c r="E25" s="10"/>
      <c r="F25" s="10"/>
      <c r="G25" s="10"/>
      <c r="H25" s="44" t="str">
        <f>IF((B2)="","keine Auswertung möglich",IF(COUNT(B5:B34)=0,"keine Auswertung möglich",IF(COUNT(B5:B34)=1,"keine Auswertung möglich",IF((E2)&lt;2,"keine Auswertung möglich",IF((F2)&lt;E2,"im vorliegenden Einzelfall anwendbar","nicht erforderlich (Anzahl LP gem. LAGA PN 98)")))))</f>
        <v>nicht erforderlich (Anzahl LP gem. LAGA PN 98)</v>
      </c>
      <c r="K25" s="3"/>
    </row>
    <row r="26" spans="1:11" x14ac:dyDescent="0.2">
      <c r="A26" s="28">
        <v>22</v>
      </c>
      <c r="B26" s="29"/>
      <c r="D26" s="11"/>
      <c r="E26" s="11"/>
      <c r="F26" s="11"/>
      <c r="G26" s="11"/>
      <c r="H26" s="11"/>
      <c r="K26" s="3"/>
    </row>
    <row r="27" spans="1:11" x14ac:dyDescent="0.2">
      <c r="A27" s="28">
        <v>23</v>
      </c>
      <c r="B27" s="29"/>
      <c r="D27" s="18" t="s">
        <v>7</v>
      </c>
      <c r="E27" s="19"/>
      <c r="F27" s="19"/>
      <c r="G27" s="19"/>
      <c r="H27" s="14" t="str">
        <f>IF((B2)="","",IF((H25)="keine Auswertung möglich","",IF((H25)="nicht erforderlich (Anzahl LP gem. LAGA PN 98)","",IF(MAX(B5,B6,B7,B8,B9,B10,B11,B12,B13,B14,B15,B16,B17,B18,B19,B20,B21,B22,B23,B24,B25,B26,B27,B28,B29,B30,B31,B32,B33,B34)&lt;=B2,"ja","nein"))))</f>
        <v/>
      </c>
      <c r="K27" s="3"/>
    </row>
    <row r="28" spans="1:11" x14ac:dyDescent="0.2">
      <c r="A28" s="28">
        <v>24</v>
      </c>
      <c r="B28" s="29"/>
      <c r="D28" s="11"/>
      <c r="E28" s="11"/>
      <c r="F28" s="11"/>
      <c r="G28" s="11"/>
      <c r="H28" s="11"/>
      <c r="K28" s="3"/>
    </row>
    <row r="29" spans="1:11" x14ac:dyDescent="0.2">
      <c r="A29" s="28">
        <v>25</v>
      </c>
      <c r="B29" s="29"/>
      <c r="D29" s="20" t="s">
        <v>13</v>
      </c>
      <c r="E29" s="24" t="str">
        <f>IF((B2)="","",IF((H25)="keine Auswertung möglich","",IF((H25)="nicht erforderlich (Anzahl LP gem. LAGA PN 98)","",(MAX(B5:B34)/MIN(B5:B34)-1))))</f>
        <v/>
      </c>
      <c r="F29" s="11"/>
      <c r="G29" s="11"/>
      <c r="H29" s="11"/>
      <c r="K29" s="3"/>
    </row>
    <row r="30" spans="1:11" x14ac:dyDescent="0.2">
      <c r="A30" s="28">
        <v>26</v>
      </c>
      <c r="B30" s="29"/>
      <c r="D30" s="23" t="s">
        <v>28</v>
      </c>
      <c r="E30" s="11"/>
      <c r="F30" s="11"/>
      <c r="G30" s="11"/>
      <c r="H30" s="14" t="str">
        <f>IF((B2)="","",IF((H25)="keine Auswertung möglich","",IF((H25)="nicht erforderlich (Anzahl LP gem. LAGA PN 98)","",IF((E29)&lt;=100%,"ja","nicht gegeben"))))</f>
        <v/>
      </c>
      <c r="K30" s="3"/>
    </row>
    <row r="31" spans="1:11" x14ac:dyDescent="0.2">
      <c r="A31" s="28">
        <v>27</v>
      </c>
      <c r="B31" s="29"/>
      <c r="D31" s="11"/>
      <c r="E31" s="11"/>
      <c r="F31" s="11"/>
      <c r="G31" s="11"/>
      <c r="H31" s="11"/>
      <c r="K31" s="3"/>
    </row>
    <row r="32" spans="1:11" x14ac:dyDescent="0.2">
      <c r="A32" s="28">
        <v>28</v>
      </c>
      <c r="B32" s="29"/>
      <c r="D32" s="11"/>
      <c r="E32" s="11"/>
      <c r="F32" s="65" t="s">
        <v>38</v>
      </c>
      <c r="G32" s="13"/>
      <c r="H32" s="45" t="str">
        <f>IF((B2)="","",IF((H25)="keine Auswertung möglich","",IF((H25)="nicht erforderlich (Anzahl LP gem. LAGA PN 98)","",IF((H27)=(H30),"ja","nein"))))</f>
        <v/>
      </c>
      <c r="K32" s="3"/>
    </row>
    <row r="33" spans="1:11" x14ac:dyDescent="0.2">
      <c r="A33" s="28">
        <v>29</v>
      </c>
      <c r="B33" s="29"/>
      <c r="K33" s="3"/>
    </row>
    <row r="34" spans="1:11" x14ac:dyDescent="0.2">
      <c r="A34" s="28">
        <v>30</v>
      </c>
      <c r="B34" s="29"/>
      <c r="F34" s="1"/>
      <c r="G34" s="1"/>
      <c r="H34" s="1"/>
      <c r="K34" s="3"/>
    </row>
    <row r="35" spans="1:11" x14ac:dyDescent="0.2">
      <c r="F35" s="1"/>
      <c r="G35" s="1"/>
      <c r="H35" s="1"/>
      <c r="I35" s="1"/>
      <c r="K35" s="3"/>
    </row>
    <row r="36" spans="1:11" x14ac:dyDescent="0.2">
      <c r="F36" s="1"/>
      <c r="G36" s="1"/>
      <c r="H36" s="1"/>
      <c r="I36" s="1"/>
      <c r="K36" s="3"/>
    </row>
    <row r="37" spans="1:11" ht="15" x14ac:dyDescent="0.25">
      <c r="A37" s="9" t="s">
        <v>1</v>
      </c>
      <c r="F37" s="1"/>
      <c r="G37" s="1"/>
      <c r="H37" s="1"/>
      <c r="I37"/>
      <c r="K37" s="3"/>
    </row>
    <row r="38" spans="1:11" s="82" customFormat="1" x14ac:dyDescent="0.2">
      <c r="A38" s="81" t="s">
        <v>53</v>
      </c>
      <c r="F38" s="83"/>
      <c r="G38" s="83"/>
      <c r="H38" s="83"/>
      <c r="I38" s="83"/>
    </row>
    <row r="39" spans="1:11" s="82" customFormat="1" x14ac:dyDescent="0.2">
      <c r="A39" s="81" t="s">
        <v>51</v>
      </c>
      <c r="F39" s="83"/>
      <c r="G39" s="83"/>
      <c r="H39" s="83"/>
      <c r="I39" s="83"/>
    </row>
    <row r="40" spans="1:11" s="82" customFormat="1" x14ac:dyDescent="0.2">
      <c r="A40" s="81" t="s">
        <v>52</v>
      </c>
      <c r="F40" s="83"/>
      <c r="G40" s="83"/>
      <c r="H40" s="83"/>
      <c r="I40" s="83"/>
    </row>
    <row r="41" spans="1:11" x14ac:dyDescent="0.2">
      <c r="A41" s="81" t="s">
        <v>54</v>
      </c>
      <c r="F41" s="1"/>
      <c r="G41" s="1"/>
      <c r="H41" s="1"/>
      <c r="I41" s="1"/>
      <c r="K41" s="3"/>
    </row>
    <row r="42" spans="1:11" x14ac:dyDescent="0.2">
      <c r="A42" s="2"/>
      <c r="K42" s="3"/>
    </row>
    <row r="43" spans="1:11" x14ac:dyDescent="0.2">
      <c r="A43" s="1"/>
      <c r="K43" s="3"/>
    </row>
    <row r="44" spans="1:11" x14ac:dyDescent="0.2">
      <c r="K44" s="3"/>
    </row>
    <row r="45" spans="1:11" x14ac:dyDescent="0.2">
      <c r="A45" s="3"/>
      <c r="K45" s="3"/>
    </row>
    <row r="46" spans="1:11" x14ac:dyDescent="0.2">
      <c r="A46" s="3"/>
      <c r="K46" s="3"/>
    </row>
    <row r="47" spans="1:11" x14ac:dyDescent="0.2">
      <c r="A47" s="3"/>
      <c r="K47" s="3"/>
    </row>
    <row r="48" spans="1:11" x14ac:dyDescent="0.2">
      <c r="A48" s="3"/>
      <c r="K48" s="3"/>
    </row>
    <row r="49" spans="1:11" x14ac:dyDescent="0.2">
      <c r="A49" s="3"/>
      <c r="K49" s="3"/>
    </row>
    <row r="50" spans="1:11" x14ac:dyDescent="0.2">
      <c r="A50" s="3"/>
      <c r="K50" s="3"/>
    </row>
    <row r="51" spans="1:11" x14ac:dyDescent="0.2">
      <c r="A51" s="3"/>
      <c r="K51" s="3"/>
    </row>
    <row r="52" spans="1:11" x14ac:dyDescent="0.2">
      <c r="A52" s="3"/>
      <c r="K52" s="3"/>
    </row>
    <row r="53" spans="1:11" x14ac:dyDescent="0.2">
      <c r="A53" s="3"/>
      <c r="K53" s="3"/>
    </row>
    <row r="54" spans="1:11" x14ac:dyDescent="0.2">
      <c r="A54" s="3"/>
      <c r="K54" s="3"/>
    </row>
    <row r="55" spans="1:11" x14ac:dyDescent="0.2">
      <c r="A55" s="3"/>
      <c r="K55" s="3"/>
    </row>
    <row r="56" spans="1:11" x14ac:dyDescent="0.2">
      <c r="A56" s="3"/>
      <c r="K56" s="3"/>
    </row>
    <row r="57" spans="1:11" x14ac:dyDescent="0.2">
      <c r="A57" s="3"/>
      <c r="K57" s="3"/>
    </row>
    <row r="58" spans="1:11" x14ac:dyDescent="0.2">
      <c r="A58" s="3"/>
    </row>
    <row r="59" spans="1:11" x14ac:dyDescent="0.2">
      <c r="A59" s="3"/>
    </row>
    <row r="61" spans="1:11" x14ac:dyDescent="0.2">
      <c r="A61" s="3"/>
    </row>
    <row r="62" spans="1:11" x14ac:dyDescent="0.2">
      <c r="A62" s="3"/>
    </row>
    <row r="63" spans="1:11" x14ac:dyDescent="0.2">
      <c r="A63" s="3"/>
    </row>
    <row r="64" spans="1:11" x14ac:dyDescent="0.2">
      <c r="A64" s="3"/>
    </row>
    <row r="65" spans="1:11" x14ac:dyDescent="0.2">
      <c r="A65" s="3"/>
    </row>
    <row r="66" spans="1:11" x14ac:dyDescent="0.2">
      <c r="A66" s="3"/>
    </row>
    <row r="67" spans="1:11" x14ac:dyDescent="0.2">
      <c r="A67" s="3"/>
    </row>
    <row r="70" spans="1:11" x14ac:dyDescent="0.2">
      <c r="A70" s="3"/>
      <c r="K70" s="3"/>
    </row>
    <row r="71" spans="1:11" x14ac:dyDescent="0.2">
      <c r="A71" s="3"/>
      <c r="K71" s="3"/>
    </row>
    <row r="72" spans="1:11" x14ac:dyDescent="0.2">
      <c r="A72" s="3"/>
      <c r="K72" s="3"/>
    </row>
    <row r="73" spans="1:11" x14ac:dyDescent="0.2">
      <c r="A73" s="3"/>
      <c r="K73" s="3"/>
    </row>
    <row r="74" spans="1:11" x14ac:dyDescent="0.2">
      <c r="A74" s="3"/>
      <c r="K74" s="3"/>
    </row>
    <row r="75" spans="1:11" x14ac:dyDescent="0.2">
      <c r="A75" s="3"/>
      <c r="K75" s="3"/>
    </row>
    <row r="76" spans="1:11" x14ac:dyDescent="0.2">
      <c r="A76" s="3"/>
    </row>
    <row r="78" spans="1:11" x14ac:dyDescent="0.2">
      <c r="A78" s="3"/>
    </row>
    <row r="79" spans="1:11" x14ac:dyDescent="0.2">
      <c r="A79" s="3"/>
    </row>
    <row r="80" spans="1:11" x14ac:dyDescent="0.2">
      <c r="A80" s="3"/>
    </row>
    <row r="81" spans="1:11" x14ac:dyDescent="0.2">
      <c r="A81" s="3"/>
    </row>
    <row r="82" spans="1:11" x14ac:dyDescent="0.2">
      <c r="A82" s="3"/>
      <c r="K82" s="3"/>
    </row>
    <row r="83" spans="1:11" x14ac:dyDescent="0.2">
      <c r="A83" s="3"/>
      <c r="K83" s="3"/>
    </row>
    <row r="84" spans="1:11" x14ac:dyDescent="0.2">
      <c r="A84" s="3"/>
      <c r="K84" s="3"/>
    </row>
    <row r="85" spans="1:11" x14ac:dyDescent="0.2">
      <c r="A85" s="3"/>
      <c r="K85" s="3"/>
    </row>
    <row r="86" spans="1:11" x14ac:dyDescent="0.2">
      <c r="A86" s="3"/>
      <c r="K86" s="3"/>
    </row>
    <row r="87" spans="1:11" x14ac:dyDescent="0.2">
      <c r="A87" s="3"/>
      <c r="K87" s="3"/>
    </row>
    <row r="88" spans="1:11" x14ac:dyDescent="0.2">
      <c r="A88" s="3"/>
      <c r="K88" s="3"/>
    </row>
    <row r="89" spans="1:11" x14ac:dyDescent="0.2">
      <c r="A89" s="3"/>
      <c r="K89" s="3"/>
    </row>
  </sheetData>
  <sheetProtection algorithmName="SHA-512" hashValue="M8PnIe1ljWWgi7W+YekJP0B/1cBB0sgyO1pY8pe/9FK5Bn66b+0w6wtMAr85/Wu07uCtKqDTbPpSHPJra8KcsQ==" saltValue="z1p5ooStQqcpRXIQE711Xg==" spinCount="100000" sheet="1" objects="1" scenarios="1"/>
  <conditionalFormatting sqref="H6">
    <cfRule type="containsText" dxfId="35" priority="33" operator="containsText" text="nein">
      <formula>NOT(ISERROR(SEARCH("nein",H6)))</formula>
    </cfRule>
    <cfRule type="containsText" dxfId="34" priority="40" operator="containsText" text="ja">
      <formula>NOT(ISERROR(SEARCH("ja",H6)))</formula>
    </cfRule>
  </conditionalFormatting>
  <conditionalFormatting sqref="H9">
    <cfRule type="containsText" dxfId="33" priority="5" operator="containsText" text="M &gt; Grenzwert">
      <formula>NOT(ISERROR(SEARCH("M &gt; Grenzwert",H9)))</formula>
    </cfRule>
    <cfRule type="containsText" dxfId="32" priority="6" operator="containsText" text="M &gt; Grenzwert">
      <formula>NOT(ISERROR(SEARCH("M &gt; Grenzwert",H9)))</formula>
    </cfRule>
    <cfRule type="containsText" dxfId="31" priority="14" operator="containsText" text="M &gt; Grenzwert">
      <formula>NOT(ISERROR(SEARCH("M &gt; Grenzwert",H9)))</formula>
    </cfRule>
    <cfRule type="containsText" dxfId="30" priority="17" operator="containsText" text="M &lt; Grenzwert">
      <formula>NOT(ISERROR(SEARCH("M &lt; Grenzwert",H9)))</formula>
    </cfRule>
    <cfRule type="containsText" dxfId="29" priority="18" operator="containsText" text="eingehalten">
      <formula>NOT(ISERROR(SEARCH("eingehalten",H9)))</formula>
    </cfRule>
    <cfRule type="containsText" dxfId="28" priority="31" operator="containsText" text="nein">
      <formula>NOT(ISERROR(SEARCH("nein",H9)))</formula>
    </cfRule>
    <cfRule type="containsText" dxfId="27" priority="39" operator="containsText" text="ja">
      <formula>NOT(ISERROR(SEARCH("ja",H9)))</formula>
    </cfRule>
  </conditionalFormatting>
  <conditionalFormatting sqref="H22">
    <cfRule type="containsText" dxfId="26" priority="32" operator="containsText" text="nein">
      <formula>NOT(ISERROR(SEARCH("nein",H22)))</formula>
    </cfRule>
    <cfRule type="containsText" dxfId="25" priority="38" operator="containsText" text="ja">
      <formula>NOT(ISERROR(SEARCH("ja",H22)))</formula>
    </cfRule>
  </conditionalFormatting>
  <conditionalFormatting sqref="H27">
    <cfRule type="containsText" dxfId="24" priority="19" operator="containsText" text="nein">
      <formula>NOT(ISERROR(SEARCH("nein",H27)))</formula>
    </cfRule>
    <cfRule type="containsText" dxfId="23" priority="34" operator="containsText" text="nein">
      <formula>NOT(ISERROR(SEARCH("nein",H27)))</formula>
    </cfRule>
    <cfRule type="containsText" dxfId="22" priority="37" operator="containsText" text="ja">
      <formula>NOT(ISERROR(SEARCH("ja",H27)))</formula>
    </cfRule>
  </conditionalFormatting>
  <conditionalFormatting sqref="H13">
    <cfRule type="containsText" dxfId="21" priority="7" operator="containsText" text="nicht bewertbar (&lt; 5 Laborproben !)">
      <formula>NOT(ISERROR(SEARCH("nicht bewertbar (&lt; 5 Laborproben !)",H13)))</formula>
    </cfRule>
    <cfRule type="containsText" dxfId="20" priority="16" operator="containsText" text="eingehalten">
      <formula>NOT(ISERROR(SEARCH("eingehalten",H13)))</formula>
    </cfRule>
    <cfRule type="containsText" dxfId="19" priority="23" operator="containsText" text="nicht ausreichend">
      <formula>NOT(ISERROR(SEARCH("nicht ausreichend",H13)))</formula>
    </cfRule>
    <cfRule type="containsText" dxfId="18" priority="24" operator="containsText" text="nein">
      <formula>NOT(ISERROR(SEARCH("nein",H13)))</formula>
    </cfRule>
    <cfRule type="containsText" dxfId="17" priority="29" operator="containsText" text="ja">
      <formula>NOT(ISERROR(SEARCH("ja",H13)))</formula>
    </cfRule>
    <cfRule type="containsText" dxfId="16" priority="30" operator="containsText" text="nicht erfüllt">
      <formula>NOT(ISERROR(SEARCH("nicht erfüllt",H13)))</formula>
    </cfRule>
    <cfRule type="containsText" dxfId="15" priority="36" operator="containsText" text="ja">
      <formula>NOT(ISERROR(SEARCH("ja",H13)))</formula>
    </cfRule>
  </conditionalFormatting>
  <conditionalFormatting sqref="H32">
    <cfRule type="containsText" dxfId="14" priority="21" operator="containsText" text="nein">
      <formula>NOT(ISERROR(SEARCH("nein",H32)))</formula>
    </cfRule>
    <cfRule type="containsText" dxfId="13" priority="35" operator="containsText" text="ja">
      <formula>NOT(ISERROR(SEARCH("ja",H32)))</formula>
    </cfRule>
  </conditionalFormatting>
  <conditionalFormatting sqref="H15">
    <cfRule type="containsText" dxfId="12" priority="9" operator="containsText" text="Anforderung b) nicht erfüllt">
      <formula>NOT(ISERROR(SEARCH("Anforderung b) nicht erfüllt",H15)))</formula>
    </cfRule>
    <cfRule type="containsText" dxfId="11" priority="12" operator="containsText" text="Anforderung erfüllt">
      <formula>NOT(ISERROR(SEARCH("Anforderung erfüllt",H15)))</formula>
    </cfRule>
    <cfRule type="containsText" dxfId="10" priority="13" operator="containsText" text="Anforderung nicht erfüllt">
      <formula>NOT(ISERROR(SEARCH("Anforderung nicht erfüllt",H15)))</formula>
    </cfRule>
    <cfRule type="containsText" dxfId="9" priority="15" operator="containsText" text="Bedingungen erfüllt">
      <formula>NOT(ISERROR(SEARCH("Bedingungen erfüllt",H15)))</formula>
    </cfRule>
    <cfRule type="containsText" dxfId="8" priority="25" operator="containsText" text="eingehalten">
      <formula>NOT(ISERROR(SEARCH("eingehalten",H15)))</formula>
    </cfRule>
    <cfRule type="containsText" dxfId="7" priority="26" operator="containsText" text="Bedingungen nicht erfüllt">
      <formula>NOT(ISERROR(SEARCH("Bedingungen nicht erfüllt",H15)))</formula>
    </cfRule>
    <cfRule type="containsText" dxfId="6" priority="27" operator="containsText" text="ja">
      <formula>NOT(ISERROR(SEARCH("ja",H15)))</formula>
    </cfRule>
    <cfRule type="containsText" dxfId="5" priority="28" operator="containsText" text="nein">
      <formula>NOT(ISERROR(SEARCH("nein",H15)))</formula>
    </cfRule>
  </conditionalFormatting>
  <conditionalFormatting sqref="H30">
    <cfRule type="containsText" dxfId="4" priority="11" operator="containsText" text="nicht gegeben">
      <formula>NOT(ISERROR(SEARCH("nicht gegeben",H30)))</formula>
    </cfRule>
    <cfRule type="containsText" dxfId="3" priority="20" operator="containsText" text="ja">
      <formula>NOT(ISERROR(SEARCH("ja",H30)))</formula>
    </cfRule>
    <cfRule type="containsText" dxfId="2" priority="22" operator="containsText" text="unzulässige Abweichung">
      <formula>NOT(ISERROR(SEARCH("unzulässige Abweichung",H30)))</formula>
    </cfRule>
  </conditionalFormatting>
  <conditionalFormatting sqref="E27:G27">
    <cfRule type="expression" priority="10">
      <formula>"wenn(g5)=""nicht anwendbar"";"</formula>
    </cfRule>
  </conditionalFormatting>
  <conditionalFormatting sqref="G32">
    <cfRule type="expression" priority="8">
      <formula>"wenn(g5)=""nicht anwendbar"";"</formula>
    </cfRule>
  </conditionalFormatting>
  <conditionalFormatting sqref="B5:B34">
    <cfRule type="cellIs" dxfId="1" priority="3" operator="greaterThan">
      <formula>$B$2</formula>
    </cfRule>
    <cfRule type="cellIs" dxfId="0" priority="4" operator="between">
      <formula>0.00000000001</formula>
      <formula>$B$2</formula>
    </cfRule>
  </conditionalFormatting>
  <dataValidations count="3">
    <dataValidation type="decimal" showInputMessage="1" showErrorMessage="1" sqref="B2:B3" xr:uid="{00000000-0002-0000-0100-000000000000}">
      <formula1>0.000001</formula1>
      <formula2>1000000</formula2>
    </dataValidation>
    <dataValidation type="decimal" allowBlank="1" showInputMessage="1" showErrorMessage="1" sqref="D2:D3" xr:uid="{00000000-0002-0000-0100-000001000000}">
      <formula1>0.000001</formula1>
      <formula2>1000000</formula2>
    </dataValidation>
    <dataValidation type="decimal" operator="notEqual" allowBlank="1" showInputMessage="1" showErrorMessage="1" sqref="B5:B34" xr:uid="{00000000-0002-0000-0100-000002000000}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headerFooter>
    <oddHeader>&amp;LDeponien
Zentrale Analytik / Schwermetallanalytik&amp;CAuswerteroutine
zur Bewertung von Messergebnissen&amp;RStand: Dezember 2020</oddHeader>
    <oddFooter>&amp;LReferate 36 und 72&amp;CBayerisches Landesamt für Umwelt
Bürgermeister-Ulrich-Str. 160
86179 Augsburg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Hilfstabellen!$A$15:$A$43</xm:f>
          </x14:formula1>
          <xm:sqref>E2:E3</xm:sqref>
        </x14:dataValidation>
        <x14:dataValidation type="list" allowBlank="1" showInputMessage="1" showErrorMessage="1" promptTitle="Maßeinheit" xr:uid="{00000000-0002-0000-0100-000004000000}">
          <x14:formula1>
            <xm:f>Hilfstabellen!$A$5:$A$8</xm:f>
          </x14:formula1>
          <xm:sqref>C3</xm:sqref>
        </x14:dataValidation>
        <x14:dataValidation type="list" allowBlank="1" showInputMessage="1" showErrorMessage="1" promptTitle="Maßeinheit" xr:uid="{00000000-0002-0000-0100-000005000000}">
          <x14:formula1>
            <xm:f>Hilfstabellen!$A$5:$A$11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1"/>
  <sheetViews>
    <sheetView zoomScale="85" zoomScaleNormal="85" workbookViewId="0"/>
  </sheetViews>
  <sheetFormatPr baseColWidth="10" defaultColWidth="11.42578125" defaultRowHeight="15" x14ac:dyDescent="0.2"/>
  <cols>
    <col min="1" max="1" width="37" style="5" customWidth="1"/>
    <col min="2" max="7" width="11.42578125" style="5"/>
    <col min="8" max="8" width="32.7109375" style="5" customWidth="1"/>
    <col min="9" max="16384" width="11.42578125" style="5"/>
  </cols>
  <sheetData>
    <row r="1" spans="1:1" ht="15.75" x14ac:dyDescent="0.25">
      <c r="A1" s="7" t="s">
        <v>46</v>
      </c>
    </row>
    <row r="3" spans="1:1" x14ac:dyDescent="0.2">
      <c r="A3" s="6" t="s">
        <v>10</v>
      </c>
    </row>
    <row r="4" spans="1:1" x14ac:dyDescent="0.2">
      <c r="A4" s="6"/>
    </row>
    <row r="5" spans="1:1" x14ac:dyDescent="0.2">
      <c r="A5" s="8" t="s">
        <v>45</v>
      </c>
    </row>
    <row r="6" spans="1:1" x14ac:dyDescent="0.2">
      <c r="A6" s="5" t="s">
        <v>47</v>
      </c>
    </row>
    <row r="7" spans="1:1" x14ac:dyDescent="0.2">
      <c r="A7" s="5" t="s">
        <v>3</v>
      </c>
    </row>
    <row r="8" spans="1:1" x14ac:dyDescent="0.2">
      <c r="A8" s="5" t="s">
        <v>41</v>
      </c>
    </row>
    <row r="9" spans="1:1" x14ac:dyDescent="0.2">
      <c r="A9" s="5" t="s">
        <v>42</v>
      </c>
    </row>
    <row r="10" spans="1:1" x14ac:dyDescent="0.2">
      <c r="A10" s="5" t="s">
        <v>43</v>
      </c>
    </row>
    <row r="11" spans="1:1" x14ac:dyDescent="0.2">
      <c r="A11" s="5" t="s">
        <v>44</v>
      </c>
    </row>
    <row r="13" spans="1:1" x14ac:dyDescent="0.2">
      <c r="A13" s="6" t="s">
        <v>9</v>
      </c>
    </row>
    <row r="14" spans="1:1" x14ac:dyDescent="0.2">
      <c r="A14" s="6"/>
    </row>
    <row r="15" spans="1:1" x14ac:dyDescent="0.2">
      <c r="A15" s="5">
        <v>2</v>
      </c>
    </row>
    <row r="16" spans="1:1" x14ac:dyDescent="0.2">
      <c r="A16" s="5">
        <v>3</v>
      </c>
    </row>
    <row r="17" spans="1:1" x14ac:dyDescent="0.2">
      <c r="A17" s="5">
        <v>4</v>
      </c>
    </row>
    <row r="18" spans="1:1" x14ac:dyDescent="0.2">
      <c r="A18" s="5">
        <v>5</v>
      </c>
    </row>
    <row r="19" spans="1:1" x14ac:dyDescent="0.2">
      <c r="A19" s="5">
        <v>6</v>
      </c>
    </row>
    <row r="20" spans="1:1" x14ac:dyDescent="0.2">
      <c r="A20" s="5">
        <v>7</v>
      </c>
    </row>
    <row r="21" spans="1:1" x14ac:dyDescent="0.2">
      <c r="A21" s="5">
        <v>8</v>
      </c>
    </row>
    <row r="22" spans="1:1" x14ac:dyDescent="0.2">
      <c r="A22" s="5">
        <v>9</v>
      </c>
    </row>
    <row r="23" spans="1:1" x14ac:dyDescent="0.2">
      <c r="A23" s="5">
        <v>10</v>
      </c>
    </row>
    <row r="24" spans="1:1" x14ac:dyDescent="0.2">
      <c r="A24" s="5">
        <v>11</v>
      </c>
    </row>
    <row r="25" spans="1:1" x14ac:dyDescent="0.2">
      <c r="A25" s="5">
        <v>12</v>
      </c>
    </row>
    <row r="26" spans="1:1" x14ac:dyDescent="0.2">
      <c r="A26" s="5">
        <v>13</v>
      </c>
    </row>
    <row r="27" spans="1:1" x14ac:dyDescent="0.2">
      <c r="A27" s="5">
        <v>14</v>
      </c>
    </row>
    <row r="28" spans="1:1" x14ac:dyDescent="0.2">
      <c r="A28" s="5">
        <v>15</v>
      </c>
    </row>
    <row r="29" spans="1:1" x14ac:dyDescent="0.2">
      <c r="A29" s="5">
        <v>16</v>
      </c>
    </row>
    <row r="30" spans="1:1" x14ac:dyDescent="0.2">
      <c r="A30" s="5">
        <v>17</v>
      </c>
    </row>
    <row r="31" spans="1:1" x14ac:dyDescent="0.2">
      <c r="A31" s="5">
        <v>18</v>
      </c>
    </row>
    <row r="32" spans="1:1" x14ac:dyDescent="0.2">
      <c r="A32" s="5">
        <v>19</v>
      </c>
    </row>
    <row r="33" spans="1:1" x14ac:dyDescent="0.2">
      <c r="A33" s="5">
        <v>20</v>
      </c>
    </row>
    <row r="34" spans="1:1" x14ac:dyDescent="0.2">
      <c r="A34" s="5">
        <v>21</v>
      </c>
    </row>
    <row r="35" spans="1:1" x14ac:dyDescent="0.2">
      <c r="A35" s="5">
        <v>22</v>
      </c>
    </row>
    <row r="36" spans="1:1" x14ac:dyDescent="0.2">
      <c r="A36" s="5">
        <v>23</v>
      </c>
    </row>
    <row r="37" spans="1:1" x14ac:dyDescent="0.2">
      <c r="A37" s="5">
        <v>24</v>
      </c>
    </row>
    <row r="38" spans="1:1" x14ac:dyDescent="0.2">
      <c r="A38" s="5">
        <v>25</v>
      </c>
    </row>
    <row r="39" spans="1:1" x14ac:dyDescent="0.2">
      <c r="A39" s="5">
        <v>26</v>
      </c>
    </row>
    <row r="40" spans="1:1" x14ac:dyDescent="0.2">
      <c r="A40" s="5">
        <v>27</v>
      </c>
    </row>
    <row r="41" spans="1:1" x14ac:dyDescent="0.2">
      <c r="A41" s="5">
        <v>28</v>
      </c>
    </row>
    <row r="42" spans="1:1" x14ac:dyDescent="0.2">
      <c r="A42" s="5">
        <v>29</v>
      </c>
    </row>
    <row r="43" spans="1:1" x14ac:dyDescent="0.2">
      <c r="A43" s="5">
        <v>30</v>
      </c>
    </row>
    <row r="45" spans="1:1" x14ac:dyDescent="0.2">
      <c r="A45" s="8" t="s">
        <v>17</v>
      </c>
    </row>
    <row r="46" spans="1:1" x14ac:dyDescent="0.2">
      <c r="A46" s="8"/>
    </row>
    <row r="47" spans="1:1" ht="30" x14ac:dyDescent="0.2">
      <c r="A47" s="26" t="s">
        <v>8</v>
      </c>
    </row>
    <row r="48" spans="1:1" x14ac:dyDescent="0.2">
      <c r="A48" s="27">
        <f>IF('Auswerteroutine (Stand 12.2020)'!B5&lt;='Auswerteroutine (Stand 12.2020)'!$B$2,COUNT('Auswerteroutine (Stand 12.2020)'!B5),0)</f>
        <v>0</v>
      </c>
    </row>
    <row r="49" spans="1:1" x14ac:dyDescent="0.2">
      <c r="A49" s="27">
        <f>IF('Auswerteroutine (Stand 12.2020)'!B6&lt;='Auswerteroutine (Stand 12.2020)'!$B$2,COUNT('Auswerteroutine (Stand 12.2020)'!B6),0)</f>
        <v>0</v>
      </c>
    </row>
    <row r="50" spans="1:1" x14ac:dyDescent="0.2">
      <c r="A50" s="27">
        <f>IF('Auswerteroutine (Stand 12.2020)'!B7&lt;='Auswerteroutine (Stand 12.2020)'!$B$2,COUNT('Auswerteroutine (Stand 12.2020)'!B7),0)</f>
        <v>0</v>
      </c>
    </row>
    <row r="51" spans="1:1" x14ac:dyDescent="0.2">
      <c r="A51" s="27">
        <f>IF('Auswerteroutine (Stand 12.2020)'!B8&lt;='Auswerteroutine (Stand 12.2020)'!$B$2,COUNT('Auswerteroutine (Stand 12.2020)'!B8),0)</f>
        <v>0</v>
      </c>
    </row>
    <row r="52" spans="1:1" x14ac:dyDescent="0.2">
      <c r="A52" s="27">
        <f>IF('Auswerteroutine (Stand 12.2020)'!B9&lt;='Auswerteroutine (Stand 12.2020)'!$B$2,COUNT('Auswerteroutine (Stand 12.2020)'!B9),0)</f>
        <v>0</v>
      </c>
    </row>
    <row r="53" spans="1:1" x14ac:dyDescent="0.2">
      <c r="A53" s="27">
        <f>IF('Auswerteroutine (Stand 12.2020)'!B10&lt;='Auswerteroutine (Stand 12.2020)'!$B$2,COUNT('Auswerteroutine (Stand 12.2020)'!B10),0)</f>
        <v>0</v>
      </c>
    </row>
    <row r="54" spans="1:1" x14ac:dyDescent="0.2">
      <c r="A54" s="27">
        <f>IF('Auswerteroutine (Stand 12.2020)'!B11&lt;='Auswerteroutine (Stand 12.2020)'!$B$2,COUNT('Auswerteroutine (Stand 12.2020)'!B11),0)</f>
        <v>0</v>
      </c>
    </row>
    <row r="55" spans="1:1" x14ac:dyDescent="0.2">
      <c r="A55" s="27">
        <f>IF('Auswerteroutine (Stand 12.2020)'!B12&lt;='Auswerteroutine (Stand 12.2020)'!$B$2,COUNT('Auswerteroutine (Stand 12.2020)'!B12),0)</f>
        <v>0</v>
      </c>
    </row>
    <row r="56" spans="1:1" x14ac:dyDescent="0.2">
      <c r="A56" s="27">
        <f>IF('Auswerteroutine (Stand 12.2020)'!B13&lt;='Auswerteroutine (Stand 12.2020)'!$B$2,COUNT('Auswerteroutine (Stand 12.2020)'!B13),0)</f>
        <v>0</v>
      </c>
    </row>
    <row r="57" spans="1:1" x14ac:dyDescent="0.2">
      <c r="A57" s="27">
        <f>IF('Auswerteroutine (Stand 12.2020)'!B14&lt;='Auswerteroutine (Stand 12.2020)'!$B$2,COUNT('Auswerteroutine (Stand 12.2020)'!B14),0)</f>
        <v>0</v>
      </c>
    </row>
    <row r="58" spans="1:1" x14ac:dyDescent="0.2">
      <c r="A58" s="27">
        <f>IF('Auswerteroutine (Stand 12.2020)'!B15&lt;='Auswerteroutine (Stand 12.2020)'!$B$2,COUNT('Auswerteroutine (Stand 12.2020)'!B15),0)</f>
        <v>0</v>
      </c>
    </row>
    <row r="59" spans="1:1" x14ac:dyDescent="0.2">
      <c r="A59" s="27">
        <f>IF('Auswerteroutine (Stand 12.2020)'!B16&lt;='Auswerteroutine (Stand 12.2020)'!$B$2,COUNT('Auswerteroutine (Stand 12.2020)'!B16),0)</f>
        <v>0</v>
      </c>
    </row>
    <row r="60" spans="1:1" x14ac:dyDescent="0.2">
      <c r="A60" s="27">
        <f>IF('Auswerteroutine (Stand 12.2020)'!B17&lt;='Auswerteroutine (Stand 12.2020)'!$B$2,COUNT('Auswerteroutine (Stand 12.2020)'!B17),0)</f>
        <v>0</v>
      </c>
    </row>
    <row r="61" spans="1:1" x14ac:dyDescent="0.2">
      <c r="A61" s="27">
        <f>IF('Auswerteroutine (Stand 12.2020)'!B18&lt;='Auswerteroutine (Stand 12.2020)'!$B$2,COUNT('Auswerteroutine (Stand 12.2020)'!B18),0)</f>
        <v>0</v>
      </c>
    </row>
    <row r="62" spans="1:1" x14ac:dyDescent="0.2">
      <c r="A62" s="27">
        <f>IF('Auswerteroutine (Stand 12.2020)'!B19&lt;='Auswerteroutine (Stand 12.2020)'!$B$2,COUNT('Auswerteroutine (Stand 12.2020)'!B19),0)</f>
        <v>0</v>
      </c>
    </row>
    <row r="63" spans="1:1" x14ac:dyDescent="0.2">
      <c r="A63" s="27">
        <f>IF('Auswerteroutine (Stand 12.2020)'!B20&lt;='Auswerteroutine (Stand 12.2020)'!$B$2,COUNT('Auswerteroutine (Stand 12.2020)'!B20),0)</f>
        <v>0</v>
      </c>
    </row>
    <row r="64" spans="1:1" x14ac:dyDescent="0.2">
      <c r="A64" s="27">
        <f>IF('Auswerteroutine (Stand 12.2020)'!B21&lt;='Auswerteroutine (Stand 12.2020)'!$B$2,COUNT('Auswerteroutine (Stand 12.2020)'!B21),0)</f>
        <v>0</v>
      </c>
    </row>
    <row r="65" spans="1:1" x14ac:dyDescent="0.2">
      <c r="A65" s="27">
        <f>IF('Auswerteroutine (Stand 12.2020)'!B22&lt;='Auswerteroutine (Stand 12.2020)'!$B$2,COUNT('Auswerteroutine (Stand 12.2020)'!B22),0)</f>
        <v>0</v>
      </c>
    </row>
    <row r="66" spans="1:1" x14ac:dyDescent="0.2">
      <c r="A66" s="27">
        <f>IF('Auswerteroutine (Stand 12.2020)'!B23&lt;='Auswerteroutine (Stand 12.2020)'!$B$2,COUNT('Auswerteroutine (Stand 12.2020)'!B23),0)</f>
        <v>0</v>
      </c>
    </row>
    <row r="67" spans="1:1" x14ac:dyDescent="0.2">
      <c r="A67" s="27">
        <f>IF('Auswerteroutine (Stand 12.2020)'!B24&lt;='Auswerteroutine (Stand 12.2020)'!$B$2,COUNT('Auswerteroutine (Stand 12.2020)'!B24),0)</f>
        <v>0</v>
      </c>
    </row>
    <row r="68" spans="1:1" x14ac:dyDescent="0.2">
      <c r="A68" s="27">
        <f>IF('Auswerteroutine (Stand 12.2020)'!B25&lt;='Auswerteroutine (Stand 12.2020)'!$B$2,COUNT('Auswerteroutine (Stand 12.2020)'!B25),0)</f>
        <v>0</v>
      </c>
    </row>
    <row r="69" spans="1:1" x14ac:dyDescent="0.2">
      <c r="A69" s="27">
        <f>IF('Auswerteroutine (Stand 12.2020)'!B26&lt;='Auswerteroutine (Stand 12.2020)'!$B$2,COUNT('Auswerteroutine (Stand 12.2020)'!B26),0)</f>
        <v>0</v>
      </c>
    </row>
    <row r="70" spans="1:1" x14ac:dyDescent="0.2">
      <c r="A70" s="27">
        <f>IF('Auswerteroutine (Stand 12.2020)'!B27&lt;='Auswerteroutine (Stand 12.2020)'!$B$2,COUNT('Auswerteroutine (Stand 12.2020)'!B27),0)</f>
        <v>0</v>
      </c>
    </row>
    <row r="71" spans="1:1" x14ac:dyDescent="0.2">
      <c r="A71" s="27">
        <f>IF('Auswerteroutine (Stand 12.2020)'!B28&lt;='Auswerteroutine (Stand 12.2020)'!$B$2,COUNT('Auswerteroutine (Stand 12.2020)'!B28),0)</f>
        <v>0</v>
      </c>
    </row>
    <row r="72" spans="1:1" x14ac:dyDescent="0.2">
      <c r="A72" s="27">
        <f>IF('Auswerteroutine (Stand 12.2020)'!B29&lt;='Auswerteroutine (Stand 12.2020)'!$B$2,COUNT('Auswerteroutine (Stand 12.2020)'!B29),0)</f>
        <v>0</v>
      </c>
    </row>
    <row r="73" spans="1:1" x14ac:dyDescent="0.2">
      <c r="A73" s="27">
        <f>IF('Auswerteroutine (Stand 12.2020)'!B30&lt;='Auswerteroutine (Stand 12.2020)'!$B$2,COUNT('Auswerteroutine (Stand 12.2020)'!B30),0)</f>
        <v>0</v>
      </c>
    </row>
    <row r="74" spans="1:1" x14ac:dyDescent="0.2">
      <c r="A74" s="27">
        <f>IF('Auswerteroutine (Stand 12.2020)'!B31&lt;='Auswerteroutine (Stand 12.2020)'!$B$2,COUNT('Auswerteroutine (Stand 12.2020)'!B31),0)</f>
        <v>0</v>
      </c>
    </row>
    <row r="75" spans="1:1" x14ac:dyDescent="0.2">
      <c r="A75" s="27">
        <f>IF('Auswerteroutine (Stand 12.2020)'!B32&lt;='Auswerteroutine (Stand 12.2020)'!$B$2,COUNT('Auswerteroutine (Stand 12.2020)'!B32),0)</f>
        <v>0</v>
      </c>
    </row>
    <row r="76" spans="1:1" x14ac:dyDescent="0.2">
      <c r="A76" s="27">
        <f>IF('Auswerteroutine (Stand 12.2020)'!B33&lt;='Auswerteroutine (Stand 12.2020)'!$B$2,COUNT('Auswerteroutine (Stand 12.2020)'!B33),0)</f>
        <v>0</v>
      </c>
    </row>
    <row r="77" spans="1:1" x14ac:dyDescent="0.2">
      <c r="A77" s="27">
        <f>IF('Auswerteroutine (Stand 12.2020)'!B34&lt;='Auswerteroutine (Stand 12.2020)'!$B$2,COUNT('Auswerteroutine (Stand 12.2020)'!B34),0)</f>
        <v>0</v>
      </c>
    </row>
    <row r="79" spans="1:1" x14ac:dyDescent="0.2">
      <c r="A79" s="8" t="s">
        <v>18</v>
      </c>
    </row>
    <row r="81" spans="1:1" ht="30" x14ac:dyDescent="0.2">
      <c r="A81" s="26" t="s">
        <v>8</v>
      </c>
    </row>
    <row r="82" spans="1:1" x14ac:dyDescent="0.2">
      <c r="A82" s="27">
        <f>IF('LAGA-Fallbeispiel (Halde 5)'!B5&lt;='LAGA-Fallbeispiel (Halde 5)'!$B$2,COUNT('LAGA-Fallbeispiel (Halde 5)'!B5),0)</f>
        <v>1</v>
      </c>
    </row>
    <row r="83" spans="1:1" x14ac:dyDescent="0.2">
      <c r="A83" s="27">
        <f>IF('LAGA-Fallbeispiel (Halde 5)'!B6&lt;='LAGA-Fallbeispiel (Halde 5)'!$B$2,COUNT('LAGA-Fallbeispiel (Halde 5)'!B6),0)</f>
        <v>1</v>
      </c>
    </row>
    <row r="84" spans="1:1" x14ac:dyDescent="0.2">
      <c r="A84" s="27">
        <f>IF('LAGA-Fallbeispiel (Halde 5)'!B7&lt;='LAGA-Fallbeispiel (Halde 5)'!$B$2,COUNT('LAGA-Fallbeispiel (Halde 5)'!B7),0)</f>
        <v>1</v>
      </c>
    </row>
    <row r="85" spans="1:1" x14ac:dyDescent="0.2">
      <c r="A85" s="27">
        <f>IF('LAGA-Fallbeispiel (Halde 5)'!B8&lt;='LAGA-Fallbeispiel (Halde 5)'!$B$2,COUNT('LAGA-Fallbeispiel (Halde 5)'!B8),0)</f>
        <v>1</v>
      </c>
    </row>
    <row r="86" spans="1:1" x14ac:dyDescent="0.2">
      <c r="A86" s="27">
        <f>IF('LAGA-Fallbeispiel (Halde 5)'!B9&lt;='LAGA-Fallbeispiel (Halde 5)'!$B$2,COUNT('LAGA-Fallbeispiel (Halde 5)'!B9),0)</f>
        <v>1</v>
      </c>
    </row>
    <row r="87" spans="1:1" x14ac:dyDescent="0.2">
      <c r="A87" s="27">
        <f>IF('LAGA-Fallbeispiel (Halde 5)'!B10&lt;='LAGA-Fallbeispiel (Halde 5)'!$B$2,COUNT('LAGA-Fallbeispiel (Halde 5)'!B10),0)</f>
        <v>1</v>
      </c>
    </row>
    <row r="88" spans="1:1" x14ac:dyDescent="0.2">
      <c r="A88" s="27">
        <f>IF('LAGA-Fallbeispiel (Halde 5)'!B11&lt;='LAGA-Fallbeispiel (Halde 5)'!$B$2,COUNT('LAGA-Fallbeispiel (Halde 5)'!B11),0)</f>
        <v>0</v>
      </c>
    </row>
    <row r="89" spans="1:1" x14ac:dyDescent="0.2">
      <c r="A89" s="27">
        <f>IF('LAGA-Fallbeispiel (Halde 5)'!B12&lt;='LAGA-Fallbeispiel (Halde 5)'!$B$2,COUNT('LAGA-Fallbeispiel (Halde 5)'!B12),0)</f>
        <v>1</v>
      </c>
    </row>
    <row r="90" spans="1:1" x14ac:dyDescent="0.2">
      <c r="A90" s="27">
        <f>IF('LAGA-Fallbeispiel (Halde 5)'!B13&lt;='LAGA-Fallbeispiel (Halde 5)'!$B$2,COUNT('LAGA-Fallbeispiel (Halde 5)'!B13),0)</f>
        <v>1</v>
      </c>
    </row>
    <row r="91" spans="1:1" x14ac:dyDescent="0.2">
      <c r="A91" s="27">
        <f>IF('LAGA-Fallbeispiel (Halde 5)'!B14&lt;='LAGA-Fallbeispiel (Halde 5)'!$B$2,COUNT('LAGA-Fallbeispiel (Halde 5)'!B14),0)</f>
        <v>0</v>
      </c>
    </row>
    <row r="92" spans="1:1" x14ac:dyDescent="0.2">
      <c r="A92" s="27">
        <f>IF('LAGA-Fallbeispiel (Halde 5)'!B15&lt;='LAGA-Fallbeispiel (Halde 5)'!$B$2,COUNT('LAGA-Fallbeispiel (Halde 5)'!B15),0)</f>
        <v>0</v>
      </c>
    </row>
    <row r="93" spans="1:1" x14ac:dyDescent="0.2">
      <c r="A93" s="27">
        <f>IF('LAGA-Fallbeispiel (Halde 5)'!B16&lt;='LAGA-Fallbeispiel (Halde 5)'!$B$2,COUNT('LAGA-Fallbeispiel (Halde 5)'!B16),0)</f>
        <v>0</v>
      </c>
    </row>
    <row r="94" spans="1:1" x14ac:dyDescent="0.2">
      <c r="A94" s="27">
        <f>IF('LAGA-Fallbeispiel (Halde 5)'!B17&lt;='LAGA-Fallbeispiel (Halde 5)'!$B$2,COUNT('LAGA-Fallbeispiel (Halde 5)'!B17),0)</f>
        <v>0</v>
      </c>
    </row>
    <row r="95" spans="1:1" x14ac:dyDescent="0.2">
      <c r="A95" s="27">
        <f>IF('LAGA-Fallbeispiel (Halde 5)'!B18&lt;='LAGA-Fallbeispiel (Halde 5)'!$B$2,COUNT('LAGA-Fallbeispiel (Halde 5)'!B18),0)</f>
        <v>0</v>
      </c>
    </row>
    <row r="96" spans="1:1" x14ac:dyDescent="0.2">
      <c r="A96" s="27">
        <f>IF('LAGA-Fallbeispiel (Halde 5)'!B19&lt;='LAGA-Fallbeispiel (Halde 5)'!$B$2,COUNT('LAGA-Fallbeispiel (Halde 5)'!B19),0)</f>
        <v>0</v>
      </c>
    </row>
    <row r="97" spans="1:1" x14ac:dyDescent="0.2">
      <c r="A97" s="27">
        <f>IF('LAGA-Fallbeispiel (Halde 5)'!B20&lt;='LAGA-Fallbeispiel (Halde 5)'!$B$2,COUNT('LAGA-Fallbeispiel (Halde 5)'!B20),0)</f>
        <v>0</v>
      </c>
    </row>
    <row r="98" spans="1:1" x14ac:dyDescent="0.2">
      <c r="A98" s="27">
        <f>IF('LAGA-Fallbeispiel (Halde 5)'!B21&lt;='LAGA-Fallbeispiel (Halde 5)'!$B$2,COUNT('LAGA-Fallbeispiel (Halde 5)'!B21),0)</f>
        <v>0</v>
      </c>
    </row>
    <row r="99" spans="1:1" x14ac:dyDescent="0.2">
      <c r="A99" s="27">
        <f>IF('LAGA-Fallbeispiel (Halde 5)'!B22&lt;='LAGA-Fallbeispiel (Halde 5)'!$B$2,COUNT('LAGA-Fallbeispiel (Halde 5)'!B22),0)</f>
        <v>0</v>
      </c>
    </row>
    <row r="100" spans="1:1" x14ac:dyDescent="0.2">
      <c r="A100" s="27">
        <f>IF('LAGA-Fallbeispiel (Halde 5)'!B23&lt;='LAGA-Fallbeispiel (Halde 5)'!$B$2,COUNT('LAGA-Fallbeispiel (Halde 5)'!B23),0)</f>
        <v>0</v>
      </c>
    </row>
    <row r="101" spans="1:1" x14ac:dyDescent="0.2">
      <c r="A101" s="27">
        <f>IF('LAGA-Fallbeispiel (Halde 5)'!B24&lt;='LAGA-Fallbeispiel (Halde 5)'!$B$2,COUNT('LAGA-Fallbeispiel (Halde 5)'!B24),0)</f>
        <v>0</v>
      </c>
    </row>
    <row r="102" spans="1:1" x14ac:dyDescent="0.2">
      <c r="A102" s="27">
        <f>IF('LAGA-Fallbeispiel (Halde 5)'!B25&lt;='LAGA-Fallbeispiel (Halde 5)'!$B$2,COUNT('LAGA-Fallbeispiel (Halde 5)'!B25),0)</f>
        <v>0</v>
      </c>
    </row>
    <row r="103" spans="1:1" x14ac:dyDescent="0.2">
      <c r="A103" s="27">
        <f>IF('LAGA-Fallbeispiel (Halde 5)'!B26&lt;='LAGA-Fallbeispiel (Halde 5)'!$B$2,COUNT('LAGA-Fallbeispiel (Halde 5)'!B26),0)</f>
        <v>0</v>
      </c>
    </row>
    <row r="104" spans="1:1" x14ac:dyDescent="0.2">
      <c r="A104" s="27">
        <f>IF('LAGA-Fallbeispiel (Halde 5)'!B27&lt;='LAGA-Fallbeispiel (Halde 5)'!$B$2,COUNT('LAGA-Fallbeispiel (Halde 5)'!B27),0)</f>
        <v>0</v>
      </c>
    </row>
    <row r="105" spans="1:1" x14ac:dyDescent="0.2">
      <c r="A105" s="27">
        <f>IF('LAGA-Fallbeispiel (Halde 5)'!B28&lt;='LAGA-Fallbeispiel (Halde 5)'!$B$2,COUNT('LAGA-Fallbeispiel (Halde 5)'!B28),0)</f>
        <v>0</v>
      </c>
    </row>
    <row r="106" spans="1:1" x14ac:dyDescent="0.2">
      <c r="A106" s="27">
        <f>IF('LAGA-Fallbeispiel (Halde 5)'!B29&lt;='LAGA-Fallbeispiel (Halde 5)'!$B$2,COUNT('LAGA-Fallbeispiel (Halde 5)'!B29),0)</f>
        <v>0</v>
      </c>
    </row>
    <row r="107" spans="1:1" x14ac:dyDescent="0.2">
      <c r="A107" s="27">
        <f>IF('LAGA-Fallbeispiel (Halde 5)'!B30&lt;='LAGA-Fallbeispiel (Halde 5)'!$B$2,COUNT('LAGA-Fallbeispiel (Halde 5)'!B30),0)</f>
        <v>0</v>
      </c>
    </row>
    <row r="108" spans="1:1" x14ac:dyDescent="0.2">
      <c r="A108" s="27">
        <f>IF('LAGA-Fallbeispiel (Halde 5)'!B31&lt;='LAGA-Fallbeispiel (Halde 5)'!$B$2,COUNT('LAGA-Fallbeispiel (Halde 5)'!B31),0)</f>
        <v>0</v>
      </c>
    </row>
    <row r="109" spans="1:1" x14ac:dyDescent="0.2">
      <c r="A109" s="27">
        <f>IF('LAGA-Fallbeispiel (Halde 5)'!B32&lt;='LAGA-Fallbeispiel (Halde 5)'!$B$2,COUNT('LAGA-Fallbeispiel (Halde 5)'!B32),0)</f>
        <v>0</v>
      </c>
    </row>
    <row r="110" spans="1:1" x14ac:dyDescent="0.2">
      <c r="A110" s="27">
        <f>IF('LAGA-Fallbeispiel (Halde 5)'!B33&lt;='LAGA-Fallbeispiel (Halde 5)'!$B$2,COUNT('LAGA-Fallbeispiel (Halde 5)'!B33),0)</f>
        <v>0</v>
      </c>
    </row>
    <row r="111" spans="1:1" x14ac:dyDescent="0.2">
      <c r="A111" s="27">
        <f>IF('LAGA-Fallbeispiel (Halde 5)'!B34&lt;='LAGA-Fallbeispiel (Halde 5)'!$B$2,COUNT('LAGA-Fallbeispiel (Halde 5)'!B34),0)</f>
        <v>0</v>
      </c>
    </row>
  </sheetData>
  <sheetProtection algorithmName="SHA-512" hashValue="tj0geNCVAN/TmPYzM3JzXAsjSrxYnWoPDfZdjsQDpvQl+jXcxPLl5yuzLjqKr3woBuXQirZFG3YPJ9UtediEWQ==" saltValue="KCH/HhM0Ha3+IdlLgJPTfg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Auswerteroutine (Stand 12.2020)</vt:lpstr>
      <vt:lpstr>LAGA-Fallbeispiel (Halde 5)</vt:lpstr>
      <vt:lpstr>Hilfstabellen</vt:lpstr>
      <vt:lpstr>'Auswerteroutine (Stand 12.2020)'!Druckbereich</vt:lpstr>
      <vt:lpstr>'LAGA-Fallbeispiel (Halde 5)'!Druckbereich</vt:lpstr>
    </vt:vector>
  </TitlesOfParts>
  <Company>GB Umwelt und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Heichele Richard</dc:creator>
  <cp:lastModifiedBy>Pallotta, Gisela (LfU)</cp:lastModifiedBy>
  <cp:lastPrinted>2021-01-18T11:58:48Z</cp:lastPrinted>
  <dcterms:created xsi:type="dcterms:W3CDTF">2015-02-05T10:04:56Z</dcterms:created>
  <dcterms:modified xsi:type="dcterms:W3CDTF">2024-09-16T09:05:55Z</dcterms:modified>
</cp:coreProperties>
</file>